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D:\administración 2024 a 2027\PRESUPUESTOS\PPTO 2025\"/>
    </mc:Choice>
  </mc:AlternateContent>
  <xr:revisionPtr revIDLastSave="0" documentId="13_ncr:1_{DE80B1A6-F689-43AA-854D-A984B27576CE}"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tabRatio="787" firstSheet="5" activeTab="7"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8" i="38"/>
  <c r="C87" i="38"/>
  <c r="C86" i="38"/>
  <c r="C85" i="38"/>
  <c r="C84" i="38"/>
  <c r="C83" i="38"/>
  <c r="C82" i="38"/>
  <c r="C80" i="38"/>
  <c r="C79" i="38"/>
  <c r="C78" i="38"/>
  <c r="C77" i="38"/>
  <c r="C76" i="38"/>
  <c r="C75" i="38"/>
  <c r="C73" i="38"/>
  <c r="C72" i="38"/>
  <c r="C68" i="38"/>
  <c r="C67" i="38"/>
  <c r="C66" i="38"/>
  <c r="C64" i="38"/>
  <c r="C62" i="38"/>
  <c r="C60" i="38"/>
  <c r="C59" i="38"/>
  <c r="C57" i="38"/>
  <c r="C53" i="38"/>
  <c r="C52" i="38"/>
  <c r="C51" i="38"/>
  <c r="C50" i="38"/>
  <c r="C49" i="38"/>
  <c r="C43" i="38"/>
  <c r="C40" i="38"/>
  <c r="C39" i="38"/>
  <c r="C35" i="38"/>
  <c r="C34" i="38"/>
  <c r="C33" i="38"/>
  <c r="C30" i="38"/>
  <c r="C28" i="38"/>
  <c r="C25" i="38"/>
  <c r="C24" i="38"/>
  <c r="C23" i="38"/>
  <c r="C22" i="38"/>
  <c r="C21" i="38"/>
  <c r="C20" i="38"/>
  <c r="C19" i="38"/>
  <c r="C16" i="38"/>
  <c r="C15" i="38"/>
  <c r="C14" i="38"/>
  <c r="C13" i="38"/>
  <c r="C11" i="38"/>
  <c r="D29" i="43"/>
  <c r="D28" i="43"/>
  <c r="D27" i="43"/>
  <c r="D26" i="43"/>
  <c r="D25" i="43"/>
  <c r="D23" i="43"/>
  <c r="D22" i="43"/>
  <c r="D21" i="43"/>
  <c r="D20" i="43"/>
  <c r="D18" i="43"/>
  <c r="D17" i="43"/>
  <c r="D16" i="43"/>
  <c r="D15" i="43"/>
  <c r="D13"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4" i="43" s="1"/>
  <c r="F6" i="45"/>
  <c r="D24"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65" i="38" s="1"/>
  <c r="AC10" i="53"/>
  <c r="C70" i="38" s="1"/>
  <c r="AC11" i="53"/>
  <c r="C71" i="38" s="1"/>
  <c r="AC12" i="53"/>
  <c r="C89" i="38" s="1"/>
  <c r="AC13" i="53"/>
  <c r="AC14" i="53"/>
  <c r="C44" i="38" s="1"/>
  <c r="AC15" i="53"/>
  <c r="AC16" i="53"/>
  <c r="C125" i="38" s="1"/>
  <c r="AC17" i="53"/>
  <c r="AC18" i="53"/>
  <c r="C54" i="38" s="1"/>
  <c r="AC19" i="53"/>
  <c r="C58" i="38" s="1"/>
  <c r="AC20" i="53"/>
  <c r="AC21" i="53"/>
  <c r="C10" i="38" s="1"/>
  <c r="AC22" i="53"/>
  <c r="C18" i="38" s="1"/>
  <c r="AC23" i="53"/>
  <c r="C26" i="38" s="1"/>
  <c r="AC24" i="53"/>
  <c r="C31" i="38" s="1"/>
  <c r="AC25" i="53"/>
  <c r="AC26" i="53"/>
  <c r="AC27" i="53"/>
  <c r="C45" i="38" s="1"/>
  <c r="AC28" i="53"/>
  <c r="C37" i="38" s="1"/>
  <c r="AC29" i="53"/>
  <c r="AC30" i="53"/>
  <c r="C38" i="38" s="1"/>
  <c r="AC31" i="53"/>
  <c r="AC32" i="53"/>
  <c r="C56" i="38" s="1"/>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46" i="38" s="1"/>
  <c r="C61" i="38" l="1"/>
  <c r="C42" i="38"/>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0" l="1"/>
  <c r="A3" i="32"/>
  <c r="A3" i="35"/>
  <c r="A3" i="38"/>
  <c r="A3" i="36"/>
  <c r="A3" i="41"/>
  <c r="A3" i="39"/>
  <c r="A3" i="31"/>
  <c r="A3" i="37"/>
  <c r="A3" i="40"/>
  <c r="A3" i="43"/>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B10" i="46" l="1"/>
  <c r="B29" i="45" s="1"/>
  <c r="AC2" i="47" s="1"/>
  <c r="A8" i="53"/>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M79" i="30"/>
  <c r="M78" i="30" s="1"/>
  <c r="L79" i="30"/>
  <c r="K79" i="30"/>
  <c r="K78" i="30" s="1"/>
  <c r="J79" i="30"/>
  <c r="I79" i="30"/>
  <c r="I78" i="30" s="1"/>
  <c r="H79" i="30"/>
  <c r="G79" i="30"/>
  <c r="G78" i="30" s="1"/>
  <c r="F79" i="30"/>
  <c r="E79" i="30"/>
  <c r="E78" i="30" s="1"/>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O39" i="30" s="1"/>
  <c r="N40" i="30"/>
  <c r="M40" i="30"/>
  <c r="M39" i="30" s="1"/>
  <c r="L40" i="30"/>
  <c r="K40" i="30"/>
  <c r="K39" i="30" s="1"/>
  <c r="J40" i="30"/>
  <c r="I40" i="30"/>
  <c r="I39" i="30" s="1"/>
  <c r="H40" i="30"/>
  <c r="G40" i="30"/>
  <c r="G39" i="30" s="1"/>
  <c r="F40" i="30"/>
  <c r="E40" i="30"/>
  <c r="E39" i="30" s="1"/>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I7" i="30" l="1"/>
  <c r="M7" i="30"/>
  <c r="F39" i="30"/>
  <c r="J39" i="30"/>
  <c r="N39" i="30"/>
  <c r="F78" i="30"/>
  <c r="J78" i="30"/>
  <c r="N78" i="30"/>
  <c r="L7" i="30"/>
  <c r="F7" i="30"/>
  <c r="J7" i="30"/>
  <c r="N7" i="30"/>
  <c r="H7" i="30"/>
  <c r="G7" i="30"/>
  <c r="K7" i="30"/>
  <c r="O7" i="30"/>
  <c r="P34" i="30"/>
  <c r="E169" i="45" s="1"/>
  <c r="D39" i="30"/>
  <c r="H39" i="30"/>
  <c r="L39" i="30"/>
  <c r="D78" i="30"/>
  <c r="H78"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3" i="46" l="1"/>
  <c r="B32" i="45" s="1"/>
  <c r="AF2" i="47" s="1"/>
  <c r="D144" i="47"/>
  <c r="E162" i="45"/>
  <c r="B11" i="46"/>
  <c r="B30" i="45" s="1"/>
  <c r="AD2" i="47" s="1"/>
  <c r="D23" i="47"/>
  <c r="E170" i="45"/>
  <c r="AB121" i="45"/>
  <c r="O162" i="30"/>
  <c r="D7" i="30"/>
  <c r="P7" i="30" s="1"/>
  <c r="E171" i="45" s="1"/>
  <c r="D62" i="47"/>
  <c r="E167" i="45"/>
  <c r="J19" i="37"/>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32" i="47" l="1"/>
  <c r="E168" i="45"/>
  <c r="D81" i="47"/>
  <c r="E165" i="45"/>
  <c r="D67" i="47"/>
  <c r="E166" i="45"/>
  <c r="D128" i="47"/>
  <c r="E163" i="45"/>
  <c r="D95" i="47"/>
  <c r="E164" i="45"/>
  <c r="D4" i="47"/>
  <c r="AB98" i="45"/>
  <c r="U98" i="45" s="1"/>
  <c r="CU2" i="47" s="1"/>
  <c r="D13" i="37"/>
  <c r="D34" i="32"/>
  <c r="F34" i="32" s="1"/>
  <c r="B55" i="46"/>
  <c r="C68" i="45" s="1"/>
  <c r="B68" i="45" s="1"/>
  <c r="BO2" i="47" s="1"/>
  <c r="I24" i="37"/>
  <c r="B54" i="46"/>
  <c r="C67" i="45" s="1"/>
  <c r="B67" i="45" s="1"/>
  <c r="BN2" i="47" s="1"/>
  <c r="H24" i="37"/>
  <c r="F24" i="37"/>
  <c r="B52" i="46" s="1"/>
  <c r="C65" i="45" s="1"/>
  <c r="B65" i="45" s="1"/>
  <c r="BL2" i="47" s="1"/>
  <c r="E24" i="37"/>
  <c r="B51" i="46" s="1"/>
  <c r="C64" i="45" s="1"/>
  <c r="B64" i="45" s="1"/>
  <c r="BK2" i="47" s="1"/>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DA2" i="47" l="1"/>
  <c r="AB182" i="45"/>
  <c r="GY2" i="47" s="1"/>
  <c r="W85" i="45"/>
  <c r="AB181" i="45"/>
  <c r="GR2" i="47" s="1"/>
  <c r="E14" i="31"/>
  <c r="D24" i="37"/>
  <c r="B50" i="46" s="1"/>
  <c r="C63" i="45" s="1"/>
  <c r="B63" i="45" s="1"/>
  <c r="BJ2" i="47" s="1"/>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<sst xmlns="http://schemas.openxmlformats.org/spreadsheetml/2006/main" count="7613" uniqueCount="2809">
  <si>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</si>
  <si>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</si>
  <si>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</si>
  <si>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</si>
  <si>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</si>
  <si>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</si>
  <si>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</si>
  <si>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</si>
  <si>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</si>
  <si>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</si>
  <si>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</si>
  <si>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</si>
  <si>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</si>
  <si>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</si>
  <si>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</si>
  <si>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</si>
  <si>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</si>
  <si>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</si>
  <si>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</si>
  <si>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</si>
  <si>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</si>
  <si>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</si>
  <si>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</si>
  <si>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</si>
  <si>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</si>
  <si>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</si>
  <si>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</si>
  <si>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</si>
  <si>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</si>
  <si>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</si>
  <si>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</si>
  <si>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</si>
  <si>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</si>
  <si>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</si>
  <si>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</si>
  <si>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</si>
  <si>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</si>
  <si>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</si>
  <si>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</si>
  <si>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</si>
  <si>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</si>
  <si>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</si>
  <si>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</si>
  <si>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</si>
  <si>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</si>
  <si>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</si>
  <si>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</si>
  <si>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</si>
  <si>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</si>
  <si>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</si>
  <si>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</si>
  <si>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</si>
  <si>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</si>
  <si>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</si>
  <si>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</si>
  <si>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</si>
  <si>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</si>
  <si>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</si>
  <si>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</si>
  <si>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</si>
  <si>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</si>
  <si>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</si>
  <si>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</si>
  <si>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</si>
  <si>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</si>
  <si>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</si>
  <si>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</si>
  <si>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</si>
  <si>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</si>
  <si>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</si>
  <si>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</si>
  <si>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</si>
  <si>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</si>
  <si>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</si>
  <si>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</si>
  <si>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</si>
  <si>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</si>
  <si>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</si>
  <si>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</si>
  <si>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</si>
  <si>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</si>
  <si>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</si>
  <si>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</si>
  <si>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</si>
  <si>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</si>
  <si>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</si>
  <si>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</si>
  <si>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</si>
  <si>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</si>
  <si>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</si>
  <si>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</si>
  <si>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</si>
  <si>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</si>
  <si>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</si>
  <si>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</si>
  <si>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</si>
  <si>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</si>
  <si>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</si>
  <si>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</si>
  <si>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</si>
  <si>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</si>
  <si>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</si>
  <si>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</si>
  <si>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</si>
  <si>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</si>
  <si>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</si>
  <si>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</si>
  <si>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</si>
  <si>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</si>
  <si>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</si>
  <si>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</si>
  <si>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</si>
  <si>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</si>
  <si>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</si>
  <si>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</si>
  <si>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</si>
  <si>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</si>
  <si>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</si>
  <si>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</si>
  <si>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</si>
  <si>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</si>
  <si>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</si>
  <si>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</si>
  <si>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</si>
  <si>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</si>
  <si>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</si>
  <si>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</si>
  <si>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</si>
  <si>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</si>
  <si>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</si>
  <si>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</si>
  <si>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</si>
  <si>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</si>
  <si>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</si>
  <si>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</si>
  <si>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</si>
  <si>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</si>
  <si>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</si>
  <si>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</si>
  <si>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</si>
  <si>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</si>
  <si>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</si>
  <si>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</si>
  <si>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</si>
  <si>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</si>
  <si>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</si>
  <si>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</si>
  <si>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</si>
  <si>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</si>
  <si>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</si>
  <si>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</si>
  <si>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</si>
  <si>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</si>
  <si>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</si>
  <si>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</si>
  <si>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</si>
  <si>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</si>
  <si>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</si>
  <si>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</si>
  <si>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</si>
  <si>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</si>
  <si>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</si>
  <si>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</si>
  <si>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</si>
  <si>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</si>
  <si>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</si>
  <si>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</si>
  <si>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</si>
  <si>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</si>
  <si>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</si>
  <si>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</si>
  <si>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</si>
  <si>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</si>
  <si>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</si>
  <si>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</si>
  <si>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</si>
  <si>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</si>
  <si>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</si>
  <si>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</si>
  <si>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</si>
  <si>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</si>
  <si>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</si>
  <si>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</si>
  <si>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</si>
  <si>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</si>
  <si>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</si>
  <si>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</si>
  <si>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</si>
  <si>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</si>
  <si>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</si>
  <si>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</si>
  <si>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</si>
  <si>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</si>
  <si>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</si>
  <si>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</si>
  <si>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</si>
  <si>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</si>
  <si>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</si>
  <si>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</si>
  <si>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</si>
  <si>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</si>
  <si>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</si>
  <si>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</si>
  <si>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</si>
  <si>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</si>
  <si>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</si>
  <si>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</si>
  <si>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</si>
  <si>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</si>
  <si>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</si>
  <si>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</si>
  <si>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</si>
  <si>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</si>
  <si>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</si>
  <si>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</si>
  <si>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</si>
  <si>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</si>
  <si>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</si>
  <si>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</si>
  <si>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</si>
  <si>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</si>
  <si>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</si>
  <si>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</si>
  <si>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</si>
  <si>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</si>
  <si>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</si>
  <si>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</si>
  <si>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</si>
  <si>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</si>
  <si>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</si>
  <si>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</si>
  <si>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</si>
  <si>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</si>
  <si>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</si>
  <si>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</si>
  <si>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</si>
  <si>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</si>
  <si>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</si>
  <si>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</si>
  <si>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</si>
  <si>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</si>
  <si>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</si>
  <si>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</si>
  <si>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</si>
  <si>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</si>
  <si>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</si>
  <si>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</si>
  <si>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</si>
  <si>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</si>
  <si>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</si>
  <si>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</si>
  <si>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</si>
  <si>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</si>
  <si>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</si>
  <si>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</si>
  <si>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</si>
  <si>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</si>
  <si>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</si>
  <si>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</si>
  <si>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</si>
  <si>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</si>
  <si>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</si>
  <si>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</si>
  <si>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</si>
  <si>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</si>
  <si>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</si>
  <si>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</si>
  <si>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</si>
  <si>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</si>
  <si>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</si>
  <si>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</si>
  <si>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</si>
  <si>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</si>
  <si>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</si>
  <si>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</si>
  <si>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</si>
  <si>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</si>
  <si>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</si>
  <si>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</si>
  <si>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</si>
  <si>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</si>
  <si>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</si>
  <si>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</si>
  <si>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</si>
  <si>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</si>
  <si>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</si>
  <si>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</si>
  <si>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</si>
  <si>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</si>
  <si>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</si>
  <si>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</si>
  <si>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</si>
  <si>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</si>
  <si>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</si>
  <si>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</si>
  <si>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</si>
  <si>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</si>
  <si>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</si>
  <si>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</si>
  <si>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</si>
  <si>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</si>
  <si>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</si>
  <si>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</si>
  <si>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</si>
  <si>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</si>
  <si>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</si>
  <si>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</si>
  <si>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</si>
  <si>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</si>
  <si>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</si>
  <si>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</si>
  <si>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</si>
  <si>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</si>
  <si>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</si>
  <si>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</si>
  <si>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</si>
  <si>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</si>
  <si>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</si>
  <si>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</si>
  <si>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</si>
  <si>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</si>
  <si>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</si>
  <si>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</si>
  <si>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</si>
  <si>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</si>
  <si>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</si>
  <si>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</si>
  <si>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</si>
  <si>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</si>
  <si>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</si>
  <si>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</si>
  <si>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</si>
  <si>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</si>
  <si>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</si>
  <si>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</si>
  <si>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</si>
  <si>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</si>
  <si>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</si>
  <si>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</si>
  <si>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</si>
  <si>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</si>
  <si>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</si>
  <si>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</si>
  <si>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</si>
  <si>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</si>
  <si>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</si>
  <si>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</si>
  <si>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</si>
  <si>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</si>
  <si>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</si>
  <si>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</si>
  <si>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</si>
  <si>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</si>
  <si>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</si>
  <si>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</si>
  <si>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</si>
  <si>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</si>
  <si>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</si>
  <si>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</si>
  <si>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</si>
  <si>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</si>
  <si>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</si>
  <si>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</si>
  <si>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</si>
  <si>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</si>
  <si>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</si>
  <si>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</si>
  <si>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</si>
  <si>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</si>
  <si>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</si>
  <si>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</si>
  <si>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</si>
  <si>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</si>
  <si>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</si>
  <si>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</si>
  <si>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</si>
  <si>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</si>
  <si>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</si>
  <si>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</si>
  <si>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</si>
  <si>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</si>
  <si>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</si>
  <si>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</si>
  <si>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</si>
  <si>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</si>
  <si>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</si>
  <si>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</si>
  <si>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</si>
  <si>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</si>
  <si>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</si>
  <si>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</si>
  <si>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</si>
  <si>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</si>
  <si>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</si>
  <si>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</si>
  <si>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</si>
  <si>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</si>
  <si>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</si>
  <si>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</si>
  <si>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</si>
  <si>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</si>
  <si>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</si>
  <si>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</si>
  <si>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</si>
  <si>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</si>
  <si>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</si>
  <si>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</si>
  <si>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</si>
  <si>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</si>
  <si>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</si>
  <si>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</si>
  <si>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</si>
  <si>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</si>
  <si>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</si>
  <si>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</si>
  <si>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</si>
  <si>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</si>
  <si>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</si>
  <si>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</si>
  <si>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</si>
  <si>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</si>
  <si>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</si>
  <si>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</si>
  <si>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</si>
  <si>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</si>
  <si>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</si>
  <si>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</si>
  <si>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</si>
  <si>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</si>
  <si>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</si>
  <si>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</si>
  <si>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</si>
  <si>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</si>
  <si>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</si>
  <si>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</si>
  <si>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</si>
  <si>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</si>
  <si>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</si>
  <si>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</si>
  <si>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</si>
  <si>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</si>
  <si>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</si>
  <si>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</si>
  <si>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</si>
  <si>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</si>
  <si>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</si>
  <si>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</si>
  <si>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</si>
  <si>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</si>
  <si>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</si>
  <si>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</si>
  <si>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</si>
  <si>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</si>
  <si>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</si>
  <si>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</si>
  <si>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</si>
  <si>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</si>
  <si>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</si>
  <si>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</si>
  <si>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</si>
  <si>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</si>
  <si>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</si>
  <si>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</si>
  <si>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</si>
  <si>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</si>
  <si>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</si>
  <si>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</si>
  <si>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</si>
  <si>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</si>
  <si>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</si>
  <si>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</si>
  <si>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</si>
  <si>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</si>
  <si>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</si>
  <si>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</si>
  <si>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</si>
  <si>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</si>
  <si>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</si>
  <si>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</si>
  <si>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</si>
  <si>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</si>
  <si>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</si>
  <si>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</si>
  <si>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</si>
  <si>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</si>
  <si>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</si>
  <si>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</si>
  <si>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</si>
  <si>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</si>
  <si>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</si>
  <si>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</si>
  <si>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</si>
  <si>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</si>
  <si>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</si>
  <si>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</si>
  <si>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</si>
  <si>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</si>
  <si>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</si>
  <si>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</si>
  <si>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</si>
  <si>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</si>
  <si>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</si>
  <si>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</si>
  <si>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</si>
  <si>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</si>
  <si>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</si>
  <si>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</si>
  <si>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</si>
  <si>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</si>
  <si>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</si>
  <si>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</si>
  <si>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</si>
  <si>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</si>
  <si>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</si>
  <si>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</si>
  <si>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</si>
  <si>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</si>
  <si>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</si>
  <si>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</si>
  <si>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</si>
  <si>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</si>
  <si>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</si>
  <si>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</si>
  <si>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</si>
  <si>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</si>
  <si>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</si>
  <si>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</si>
  <si>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</si>
  <si>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</si>
  <si>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</si>
  <si>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</si>
  <si>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</si>
  <si>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</si>
  <si>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</si>
  <si>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</si>
  <si>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</si>
  <si>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</si>
  <si>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</si>
  <si>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</si>
  <si>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</si>
  <si>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</si>
  <si>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</si>
  <si>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</si>
  <si>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</si>
  <si>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</si>
  <si>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</si>
  <si>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</si>
  <si>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</si>
  <si>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</si>
  <si>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</si>
  <si>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</si>
  <si>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</si>
  <si>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</si>
  <si>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</si>
  <si>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</si>
  <si>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</si>
  <si>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</si>
  <si>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</si>
  <si>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</si>
  <si>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</si>
  <si>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</si>
  <si>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</si>
  <si>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</si>
  <si>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</si>
  <si>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</si>
  <si>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</si>
  <si>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</si>
  <si>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</si>
  <si>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</si>
  <si>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</si>
  <si>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</si>
  <si>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</si>
  <si>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</si>
  <si>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</si>
  <si>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</si>
  <si>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</si>
  <si>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</si>
  <si>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</si>
  <si>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</si>
  <si>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</si>
  <si>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</si>
  <si>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</si>
  <si>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</si>
  <si>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</si>
  <si>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</si>
  <si>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</si>
  <si>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</si>
  <si>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</si>
  <si>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</si>
  <si>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</si>
  <si>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</si>
  <si>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</si>
  <si>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</si>
  <si>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</si>
  <si>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</si>
  <si>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</si>
  <si>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</si>
  <si>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</si>
  <si>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</si>
  <si>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</si>
  <si>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</si>
  <si>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</si>
  <si>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</si>
  <si>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</si>
  <si>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</si>
  <si>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</si>
  <si>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</si>
  <si>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</si>
  <si>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</si>
  <si>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</si>
  <si>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</si>
  <si>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</si>
  <si>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</si>
  <si>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</si>
  <si>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</si>
  <si>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</si>
  <si>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</si>
  <si>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</si>
  <si>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</si>
  <si>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</si>
  <si>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</si>
  <si>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</si>
  <si>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</si>
  <si>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</si>
  <si>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</si>
  <si>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</si>
  <si>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</si>
  <si>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</si>
  <si>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</si>
  <si>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</si>
  <si>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</si>
  <si>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</si>
  <si>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</si>
  <si>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</si>
  <si>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</si>
  <si>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</si>
  <si>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</si>
  <si>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</si>
  <si>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</si>
  <si>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</si>
  <si>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</si>
  <si>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</si>
  <si>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</si>
  <si>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</si>
  <si>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</si>
  <si>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</si>
  <si>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</si>
  <si>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</si>
  <si>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</si>
  <si>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</si>
  <si>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</si>
  <si>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</si>
  <si>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</si>
  <si>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</si>
  <si>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</si>
  <si>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</si>
  <si>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</si>
  <si>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</si>
  <si>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</si>
  <si>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</si>
  <si>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</si>
  <si>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</si>
  <si>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</si>
  <si>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</si>
  <si>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</si>
  <si>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</si>
  <si>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</si>
  <si>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</si>
  <si>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</si>
  <si>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</si>
  <si>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</si>
  <si>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</si>
  <si>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</si>
  <si>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</si>
  <si>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</si>
  <si>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</si>
  <si>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</si>
  <si>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</si>
  <si>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</si>
  <si>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</si>
  <si>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</si>
  <si>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</si>
  <si>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</si>
  <si>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</si>
  <si>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</si>
  <si>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</si>
  <si>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</si>
  <si>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</si>
  <si>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</si>
  <si>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</si>
  <si>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</si>
  <si>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</si>
  <si>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</si>
  <si>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</si>
  <si>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</si>
  <si>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</si>
  <si>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</si>
  <si>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</si>
  <si>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</si>
  <si>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</si>
  <si>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</si>
  <si>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</si>
  <si>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</si>
  <si>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</si>
  <si>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</si>
  <si>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</si>
  <si>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</si>
  <si>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</si>
  <si>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</si>
  <si>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</si>
  <si>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</si>
  <si>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</si>
  <si>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</si>
  <si>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</si>
  <si>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</si>
  <si>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</si>
  <si>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</si>
  <si>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</si>
  <si>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</si>
  <si>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</si>
  <si>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</si>
  <si>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</si>
  <si>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</si>
  <si>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</si>
  <si>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</si>
  <si>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</si>
  <si>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</si>
  <si>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</si>
  <si>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</si>
  <si>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</si>
  <si>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</si>
  <si>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</si>
  <si>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</si>
  <si>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</si>
  <si>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</si>
  <si>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</si>
  <si>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</si>
  <si>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</si>
  <si>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</si>
  <si>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</si>
  <si>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</si>
  <si>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</si>
  <si>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</si>
  <si>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</si>
  <si>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</si>
  <si>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</si>
  <si>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</si>
  <si>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</si>
  <si>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</si>
  <si>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</si>
  <si>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</si>
  <si>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</si>
  <si>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</si>
  <si>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</si>
  <si>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</si>
  <si>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</si>
  <si>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</si>
  <si>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</si>
  <si>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</si>
  <si>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</si>
  <si>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</si>
  <si>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</si>
  <si>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</si>
  <si>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</si>
  <si>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</si>
  <si>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</si>
  <si>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</si>
  <si>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</si>
  <si>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</si>
  <si>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</si>
  <si>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</si>
  <si>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</si>
  <si>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</si>
  <si>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</si>
  <si>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</si>
  <si>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</si>
  <si>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</si>
  <si>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</si>
  <si>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</si>
  <si>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</si>
  <si>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</si>
  <si>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</si>
  <si>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</si>
  <si>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</si>
  <si>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</si>
  <si>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</si>
  <si>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</si>
  <si>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</si>
  <si>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</si>
  <si>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</si>
  <si>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</si>
  <si>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</si>
  <si>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</si>
  <si>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</si>
  <si>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</si>
  <si>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</si>
  <si>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</si>
  <si>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</si>
  <si>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</si>
  <si>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</si>
  <si>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</si>
  <si>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</si>
  <si>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</si>
  <si>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</si>
  <si>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</si>
  <si>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</si>
  <si>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</si>
  <si>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</si>
  <si>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</si>
  <si>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</si>
  <si>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</si>
  <si>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</si>
  <si>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</si>
  <si>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</si>
  <si>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</si>
  <si>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</si>
  <si>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</si>
  <si>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</si>
  <si>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</si>
  <si>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</si>
  <si>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</si>
  <si>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</si>
  <si>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</si>
  <si>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</si>
  <si>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</si>
  <si>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</si>
  <si>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</si>
  <si>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</si>
  <si>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</si>
  <si>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</si>
  <si>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</si>
  <si>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</si>
  <si>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</si>
  <si>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</si>
  <si>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</si>
  <si>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</si>
  <si>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</si>
  <si>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</si>
  <si>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</si>
  <si>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</si>
  <si>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</si>
  <si>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</si>
  <si>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</si>
  <si>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</si>
  <si>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</si>
  <si>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</si>
  <si>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</si>
  <si>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</si>
  <si>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</si>
  <si>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</si>
  <si>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</si>
  <si>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</si>
  <si>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</si>
  <si>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</si>
  <si>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</si>
  <si>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</si>
  <si>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</si>
  <si>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</si>
  <si>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</si>
  <si>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</si>
  <si>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</si>
  <si>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</si>
  <si>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</si>
  <si>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</si>
  <si>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</si>
  <si>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</si>
  <si>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</si>
  <si>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</si>
  <si>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</si>
  <si>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</si>
  <si>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</si>
  <si>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</si>
  <si>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</si>
  <si>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</si>
  <si>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</si>
  <si>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</si>
  <si>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</si>
  <si>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</si>
  <si>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</si>
  <si>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</si>
  <si>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</si>
  <si>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</si>
  <si>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</si>
  <si>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</si>
  <si>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</si>
  <si>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</si>
  <si>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</si>
  <si>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</si>
  <si>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</si>
  <si>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</si>
  <si>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</si>
  <si>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</si>
  <si>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</si>
  <si>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</si>
  <si>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</si>
  <si>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</si>
  <si>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</si>
  <si>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</si>
  <si>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</si>
  <si>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</si>
  <si>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</si>
  <si>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</si>
  <si>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</si>
  <si>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</si>
  <si>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</si>
  <si>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</si>
  <si>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</si>
  <si>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</si>
  <si>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</si>
  <si>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</si>
  <si>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</si>
  <si>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</si>
  <si>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</si>
  <si>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</si>
  <si>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</si>
  <si>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</si>
  <si>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</si>
  <si>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</si>
  <si>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</si>
  <si>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</si>
  <si>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</si>
  <si>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</si>
  <si>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</si>
  <si>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</si>
  <si>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</si>
  <si>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</si>
  <si>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</si>
  <si>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</si>
  <si>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</si>
  <si>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</si>
  <si>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</si>
  <si>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</si>
  <si>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</si>
  <si>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</si>
  <si>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</si>
  <si>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</si>
  <si>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</si>
  <si>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</si>
  <si>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</si>
  <si>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</si>
  <si>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</si>
  <si>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</si>
  <si>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</si>
  <si>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</si>
  <si>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</si>
  <si>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</si>
  <si>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</si>
  <si>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</si>
  <si>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</si>
  <si>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</si>
  <si>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</si>
  <si>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</si>
  <si>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</si>
  <si>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</si>
  <si>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</si>
  <si>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</si>
  <si>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</si>
  <si>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</si>
  <si>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</si>
  <si>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</si>
  <si>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</si>
  <si>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</si>
  <si>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</si>
  <si>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</si>
  <si>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</si>
  <si>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</si>
  <si>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</si>
  <si>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</si>
  <si>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</si>
  <si>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</si>
  <si>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</si>
  <si>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</si>
  <si>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</si>
  <si>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</si>
  <si>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</si>
  <si>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</si>
  <si>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</si>
  <si>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</si>
  <si>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</si>
  <si>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</si>
  <si>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</si>
  <si>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</si>
  <si>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</si>
  <si>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</si>
  <si>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</si>
  <si>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</si>
  <si>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</si>
  <si>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</si>
  <si>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</si>
  <si>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</si>
  <si>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</si>
  <si>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</si>
  <si>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</si>
  <si>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</si>
  <si>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</si>
  <si>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</si>
  <si>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</si>
  <si>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</si>
  <si>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</si>
  <si>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</si>
  <si>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</si>
  <si>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</si>
  <si>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</si>
  <si>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</si>
  <si>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</si>
  <si>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</si>
  <si>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</si>
  <si>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</si>
  <si>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</si>
  <si>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</si>
  <si>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</si>
  <si>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</si>
  <si>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</si>
  <si>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</si>
  <si>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</si>
  <si>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</si>
  <si>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</si>
  <si>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</si>
  <si>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</si>
  <si>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</si>
  <si>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</si>
  <si>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</si>
  <si>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</si>
  <si>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</si>
  <si>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</si>
  <si>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</si>
  <si>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</si>
  <si>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</si>
  <si>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</si>
  <si>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</si>
  <si>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</si>
  <si>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</si>
  <si>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</si>
  <si>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</si>
  <si>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</si>
  <si>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</si>
  <si>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</si>
  <si>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</si>
  <si>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</si>
  <si>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</si>
  <si>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</si>
  <si>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</si>
  <si>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</si>
  <si>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</si>
  <si>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</si>
  <si>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</si>
  <si>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</si>
  <si>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</si>
  <si>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</si>
  <si>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</si>
  <si>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</si>
  <si>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</si>
  <si>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</si>
  <si>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</si>
  <si>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</si>
  <si>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</si>
  <si>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</si>
  <si>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</si>
  <si>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</si>
  <si>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</si>
  <si>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</si>
  <si>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</si>
  <si>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</si>
  <si>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</si>
  <si>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</si>
  <si>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</si>
  <si>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</si>
  <si>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</si>
  <si>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</si>
  <si>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</si>
  <si>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</si>
  <si>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</si>
  <si>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</si>
  <si>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</si>
  <si>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</si>
  <si>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</si>
  <si>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</si>
  <si>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</si>
  <si>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</si>
  <si>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</si>
  <si>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</si>
  <si>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</si>
  <si>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</si>
  <si>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</si>
  <si>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</si>
  <si>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</si>
  <si>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</si>
  <si>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</si>
  <si>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</si>
  <si>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</si>
  <si>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</si>
  <si>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</si>
  <si>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</si>
  <si>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</si>
  <si>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</si>
  <si>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</si>
  <si>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</si>
  <si>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</si>
  <si>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</si>
  <si>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</si>
  <si>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</si>
  <si>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</si>
  <si>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</si>
  <si>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</si>
  <si>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</si>
  <si>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</si>
  <si>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</si>
  <si>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</si>
  <si>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</si>
  <si>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</si>
  <si>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</si>
  <si>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</si>
  <si>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</si>
  <si>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</si>
  <si>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</si>
  <si>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</si>
  <si>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</si>
  <si>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</si>
  <si>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</si>
  <si>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</si>
  <si>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</si>
  <si>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</si>
  <si>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</si>
  <si>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</si>
  <si>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</si>
  <si>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</si>
  <si>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</si>
  <si>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</si>
  <si>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</si>
  <si>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</si>
  <si>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</si>
  <si>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</si>
  <si>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</si>
  <si>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</si>
  <si>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</si>
  <si>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</si>
  <si>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</si>
  <si>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</si>
  <si>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</si>
  <si>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</si>
  <si>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</si>
  <si>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</si>
  <si>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</si>
  <si>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</si>
  <si>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</si>
  <si>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</si>
  <si>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</si>
  <si>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</si>
  <si>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</si>
  <si>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</si>
  <si>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</si>
  <si>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</si>
  <si>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</si>
  <si>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</si>
  <si>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</si>
  <si>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</si>
  <si>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</si>
  <si>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</si>
  <si>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</si>
  <si>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</si>
  <si>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</si>
  <si>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</si>
  <si>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</si>
  <si>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</si>
  <si>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</si>
  <si>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</si>
  <si>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</si>
  <si>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</si>
  <si>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</si>
  <si>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</si>
  <si>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</si>
  <si>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</si>
  <si>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</si>
  <si>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</si>
  <si>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</si>
  <si>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</si>
  <si>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</si>
  <si>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</si>
  <si>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</si>
  <si>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</si>
  <si>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</si>
  <si>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</si>
  <si>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</si>
  <si>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</si>
  <si>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</si>
  <si>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</si>
  <si>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</si>
  <si>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</si>
  <si>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</si>
  <si>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</si>
  <si>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</si>
  <si>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</si>
  <si>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</si>
  <si>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</si>
  <si>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</si>
  <si>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</si>
  <si>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</si>
  <si>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</si>
  <si>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</si>
  <si>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</si>
  <si>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</si>
  <si>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</si>
  <si>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</si>
  <si>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</si>
  <si>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</si>
  <si>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</si>
  <si>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</si>
  <si>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</si>
  <si>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</si>
  <si>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</si>
  <si>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</si>
  <si>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</si>
  <si>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</si>
  <si>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</si>
  <si>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</si>
  <si>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</si>
  <si>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</si>
  <si>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</si>
  <si>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</si>
  <si>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</si>
  <si>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</si>
  <si>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</si>
  <si>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</si>
  <si>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</si>
  <si>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</si>
  <si>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</si>
  <si>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</si>
  <si>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</si>
  <si>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</si>
  <si>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</si>
  <si>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</si>
  <si>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</si>
  <si>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</si>
  <si>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</si>
  <si>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</si>
  <si>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</si>
  <si>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</si>
  <si>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</si>
  <si>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</si>
  <si>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</si>
  <si>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</si>
  <si>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</si>
  <si>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</si>
  <si>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</si>
  <si>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</si>
  <si>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</si>
  <si>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</si>
  <si>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</si>
  <si>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</si>
  <si>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</si>
  <si>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</si>
  <si>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</si>
  <si>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</si>
  <si>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</si>
  <si>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</si>
  <si>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</si>
  <si>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</si>
  <si>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</si>
  <si>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</si>
  <si>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</si>
  <si>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</si>
  <si>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</si>
  <si>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</si>
  <si>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</si>
  <si>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</si>
  <si>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</si>
  <si>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</si>
  <si>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</si>
  <si>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</si>
  <si>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</si>
  <si>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</si>
  <si>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</si>
  <si>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</si>
  <si>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</si>
  <si>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</si>
  <si>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</si>
  <si>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</si>
  <si>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</si>
  <si>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</si>
  <si>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</si>
  <si>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</si>
  <si>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</si>
  <si>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</si>
  <si>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</si>
  <si>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</si>
  <si>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</si>
  <si>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</si>
  <si>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</si>
  <si>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</si>
  <si>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</si>
  <si>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</si>
  <si>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</si>
  <si>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</si>
  <si>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</si>
  <si>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</si>
  <si>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</si>
  <si>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</si>
  <si>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</si>
  <si>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</si>
  <si>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</si>
  <si>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</si>
  <si>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</si>
  <si>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</si>
  <si>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</si>
  <si>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</si>
  <si>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</si>
  <si>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</si>
  <si>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</si>
  <si>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</si>
  <si>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</si>
  <si>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</si>
  <si>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</si>
  <si>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</si>
  <si>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</si>
  <si>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</si>
  <si>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</si>
  <si>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</si>
  <si>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</si>
  <si>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</si>
  <si>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</si>
  <si>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</si>
  <si>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</si>
  <si>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</si>
  <si>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</si>
  <si>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</si>
  <si>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</si>
  <si>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</si>
  <si>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</si>
  <si>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</si>
  <si>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</si>
  <si>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</si>
  <si>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</si>
  <si>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</si>
  <si>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</si>
  <si>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</si>
  <si>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</si>
  <si>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</si>
  <si>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</si>
  <si>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</si>
  <si>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</si>
  <si>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</si>
  <si>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</si>
  <si>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</si>
  <si>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</si>
  <si>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</si>
  <si>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</si>
  <si>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</si>
  <si>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</si>
  <si>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</si>
  <si>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</si>
  <si>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</si>
  <si>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</si>
  <si>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</si>
  <si>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</si>
  <si>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</si>
  <si>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</si>
  <si>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</si>
  <si>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</si>
  <si>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</si>
  <si>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</si>
  <si>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</si>
  <si>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</si>
  <si>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</si>
  <si>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</si>
  <si>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</si>
  <si>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</si>
  <si>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</si>
  <si>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</si>
  <si>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</si>
  <si>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</si>
  <si>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</si>
  <si>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</si>
  <si>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</si>
  <si>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</si>
  <si>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</si>
  <si>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</si>
  <si>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</si>
  <si>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</si>
  <si>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</si>
  <si>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</si>
  <si>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</si>
  <si>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</si>
  <si>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</si>
  <si>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</si>
  <si>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</si>
  <si>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</si>
  <si>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</si>
  <si>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</si>
  <si>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</si>
  <si>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</si>
  <si>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</si>
  <si>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</si>
  <si>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</si>
  <si>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</si>
  <si>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</si>
  <si>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</si>
  <si>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</si>
  <si>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</si>
  <si>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</si>
  <si>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</si>
  <si>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</si>
  <si>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</si>
  <si>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</si>
  <si>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</si>
  <si>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</si>
  <si>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</si>
  <si>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</si>
  <si>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</si>
  <si>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</si>
  <si>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</si>
  <si>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</si>
  <si>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</si>
  <si>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</si>
  <si>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</si>
  <si>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</si>
  <si>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</si>
  <si>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</si>
  <si>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</si>
  <si>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</si>
  <si>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</si>
  <si>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</si>
  <si>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</si>
  <si>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</si>
  <si>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</si>
  <si>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</si>
  <si>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</si>
  <si>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</si>
  <si>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</si>
  <si>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</si>
  <si>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</si>
  <si>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</si>
  <si>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</si>
  <si>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</si>
  <si>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</si>
  <si>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</si>
  <si>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</si>
  <si>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</si>
  <si>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</si>
  <si>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</si>
  <si>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</si>
  <si>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</si>
  <si>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</si>
  <si>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</si>
  <si>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</si>
  <si>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</si>
  <si>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</si>
  <si>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</si>
  <si>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</si>
  <si>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</si>
  <si>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</si>
  <si>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</si>
  <si>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</si>
  <si>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</si>
  <si>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</si>
  <si>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</si>
  <si>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</si>
  <si>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</si>
  <si>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</si>
  <si>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</si>
  <si>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</si>
  <si>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</si>
  <si>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</si>
  <si>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</si>
  <si>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</si>
  <si>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</si>
  <si>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</si>
  <si>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</si>
  <si>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</si>
  <si>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</si>
  <si>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</si>
  <si>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</si>
  <si>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</si>
  <si>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</si>
  <si>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</si>
  <si>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</si>
  <si>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</si>
  <si>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</si>
  <si>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</si>
  <si>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</si>
  <si>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</si>
  <si>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</si>
  <si>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</si>
  <si>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</si>
  <si>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</si>
  <si>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</si>
  <si>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</si>
  <si>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</si>
  <si>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</si>
  <si>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</si>
  <si>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</si>
  <si>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</si>
  <si>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</si>
  <si>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</si>
  <si>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</si>
  <si>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</si>
  <si>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</si>
  <si>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</si>
  <si>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</si>
  <si>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</si>
  <si>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</si>
  <si>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</si>
  <si>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</si>
  <si>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</si>
  <si>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</si>
  <si>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</si>
  <si>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</si>
  <si>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</si>
  <si>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</si>
  <si>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</si>
  <si>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</si>
  <si>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</si>
  <si>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</si>
  <si>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</si>
  <si>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</si>
  <si>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</si>
  <si>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</si>
  <si>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</si>
  <si>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</si>
  <si>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</si>
  <si>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</si>
  <si>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</si>
  <si>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</si>
  <si>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</si>
  <si>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</si>
  <si>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</si>
  <si>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</si>
  <si>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</si>
  <si>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</si>
  <si>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</si>
  <si>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</si>
  <si>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</si>
  <si>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</si>
  <si>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</si>
  <si>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</si>
  <si>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</si>
  <si>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</si>
  <si>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</si>
  <si>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</si>
  <si>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</si>
  <si>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</si>
  <si>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</si>
  <si>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</si>
  <si>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</si>
  <si>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</si>
  <si>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</si>
  <si>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</si>
  <si>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</si>
  <si>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</si>
  <si>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</si>
  <si>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</si>
  <si>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</si>
  <si>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</si>
  <si>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</si>
  <si>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</si>
  <si>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</si>
  <si>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</si>
  <si>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</si>
  <si>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</si>
  <si>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</si>
  <si>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</si>
  <si>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</si>
  <si>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</si>
  <si>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</si>
  <si>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</si>
  <si>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</si>
  <si>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</si>
  <si>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</si>
  <si>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</si>
  <si>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</si>
  <si>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</si>
  <si>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</si>
  <si>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</si>
  <si>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</si>
  <si>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</si>
  <si>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</si>
  <si>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</si>
  <si>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</si>
  <si>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</si>
  <si>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</si>
  <si>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</si>
  <si>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</si>
  <si>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</si>
  <si>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</si>
  <si>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</si>
  <si>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</si>
  <si>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</si>
  <si>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</si>
  <si>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</si>
  <si>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</si>
  <si>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</si>
  <si>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</si>
  <si>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</si>
  <si>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</si>
  <si>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</si>
  <si>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</si>
  <si>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</si>
  <si>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</si>
  <si>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</si>
  <si>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</si>
  <si>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</si>
  <si>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</si>
  <si>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</si>
  <si>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</si>
  <si>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</si>
  <si>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</si>
  <si>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</si>
  <si>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</si>
  <si>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</si>
  <si>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</si>
  <si>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</si>
  <si>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</si>
  <si>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</si>
  <si>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</si>
  <si>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</si>
  <si>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</si>
  <si>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</si>
  <si>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</si>
  <si>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</si>
  <si>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</si>
  <si>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</si>
  <si>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</si>
  <si>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</si>
  <si>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</si>
  <si>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</si>
  <si>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</si>
  <si>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</si>
  <si>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</si>
  <si>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</si>
  <si>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</si>
  <si>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</si>
  <si>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</si>
  <si>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</si>
  <si>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</si>
  <si>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</si>
  <si>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</si>
  <si>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</si>
  <si>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</si>
  <si>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</si>
  <si>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</si>
  <si>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</si>
  <si>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</si>
  <si>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</si>
  <si>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</si>
  <si>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</si>
  <si>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</si>
  <si>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</si>
  <si>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</si>
  <si>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</si>
  <si>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</si>
  <si>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</si>
  <si>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</si>
  <si>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</si>
  <si>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</si>
  <si>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</si>
  <si>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</si>
  <si>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</si>
  <si>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</si>
  <si>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</si>
  <si>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</si>
  <si>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</si>
  <si>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</si>
  <si>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</si>
  <si>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</si>
  <si>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</si>
  <si>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</si>
  <si>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</si>
  <si>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</si>
  <si>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</si>
  <si>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</si>
  <si>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</si>
  <si>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</si>
  <si>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</si>
  <si>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</si>
  <si>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</si>
  <si>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</si>
  <si>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</si>
  <si>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</si>
  <si>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</si>
  <si>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</si>
  <si>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</si>
  <si>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</si>
  <si>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</si>
  <si>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</si>
  <si>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</si>
  <si>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</si>
  <si>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</si>
  <si>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</si>
  <si>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</si>
  <si>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</si>
  <si>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</si>
  <si>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</si>
  <si>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</si>
  <si>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</si>
  <si>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</si>
  <si>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</si>
  <si>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</si>
  <si>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</si>
  <si>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</si>
  <si>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</si>
  <si>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</si>
  <si>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</si>
  <si>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</si>
  <si>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</si>
  <si>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</si>
  <si>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</si>
  <si>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</si>
  <si>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</si>
  <si>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</si>
  <si>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</si>
  <si>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</si>
  <si>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</si>
  <si>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</si>
  <si>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</si>
  <si>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</si>
  <si>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</si>
  <si>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</si>
  <si>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</si>
  <si>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</si>
  <si>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</si>
  <si>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</si>
  <si>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</si>
  <si>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</si>
  <si>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</si>
  <si>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</si>
  <si>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</si>
  <si>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</si>
  <si>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</si>
  <si>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</si>
  <si>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</si>
  <si>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</si>
  <si>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</si>
  <si>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</si>
  <si>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</si>
  <si>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</si>
  <si>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</si>
  <si>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</si>
  <si>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</si>
  <si>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</si>
  <si>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</si>
  <si>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</si>
  <si>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</si>
  <si>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</si>
  <si>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</si>
  <si>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</si>
  <si>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</si>
  <si>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</si>
  <si>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</si>
  <si>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</si>
  <si>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</si>
  <si>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</si>
  <si>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</si>
  <si>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</si>
  <si>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</si>
  <si>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</si>
  <si>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</si>
  <si>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</si>
  <si>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</si>
  <si>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</si>
  <si>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</si>
  <si>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</si>
  <si>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</si>
  <si>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</si>
  <si>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</si>
  <si>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</si>
  <si>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</si>
  <si>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</si>
  <si>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</si>
  <si>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</si>
  <si>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</si>
  <si>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</si>
  <si>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</si>
  <si>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</si>
  <si>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</si>
  <si>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</si>
  <si>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</si>
  <si>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</si>
  <si>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</si>
  <si>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</si>
  <si>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</si>
  <si>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</si>
  <si>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</si>
  <si>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</si>
  <si>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</si>
  <si>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</si>
  <si>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</si>
  <si>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</si>
  <si>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</si>
  <si>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</si>
  <si>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</si>
  <si>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</si>
  <si>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</si>
  <si>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</si>
  <si>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</si>
  <si>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</si>
  <si>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</si>
  <si>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</si>
  <si>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</si>
  <si>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</si>
  <si>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</si>
  <si>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</si>
  <si>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</si>
  <si>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</si>
  <si>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</si>
  <si>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</si>
  <si>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</si>
  <si>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</si>
  <si>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</si>
  <si>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</si>
  <si>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</si>
  <si>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</si>
  <si>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</si>
  <si>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</si>
  <si>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</si>
  <si>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</si>
  <si>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</si>
  <si>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</si>
  <si>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</si>
  <si>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</si>
  <si>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</si>
  <si>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</si>
  <si>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</si>
  <si>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</si>
  <si>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</si>
  <si>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</si>
  <si>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</si>
  <si>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</si>
  <si>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</si>
  <si>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</si>
  <si>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</si>
  <si>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</si>
  <si>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</si>
  <si>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</si>
  <si>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</si>
  <si>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</si>
  <si>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</si>
  <si>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</si>
  <si>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</si>
  <si>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</si>
  <si>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</si>
  <si>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</si>
  <si>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</si>
  <si>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</si>
  <si>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</si>
  <si>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</si>
  <si>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</si>
  <si>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</si>
  <si>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</si>
  <si>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</si>
  <si>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</si>
  <si>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</si>
  <si>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</si>
  <si>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</si>
  <si>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</si>
  <si>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</si>
  <si>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</si>
  <si>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</si>
  <si>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</si>
  <si>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</si>
  <si>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</si>
  <si>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</si>
  <si>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</si>
  <si>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</si>
  <si>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</si>
  <si>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</si>
  <si>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</si>
  <si>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</si>
  <si>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</si>
  <si>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</si>
  <si>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</si>
  <si>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</si>
  <si>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</si>
  <si>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</si>
  <si>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</si>
  <si>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</si>
  <si>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</si>
  <si>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</si>
  <si>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</si>
  <si>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</si>
  <si>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</si>
  <si>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</si>
  <si>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</si>
  <si>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</si>
  <si>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</si>
  <si>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</si>
  <si>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</si>
  <si>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</si>
  <si>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</si>
  <si>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</si>
  <si>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</si>
  <si>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</si>
  <si>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</si>
  <si>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</si>
  <si>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</si>
  <si>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</si>
  <si>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</si>
  <si>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</si>
  <si>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</si>
  <si>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</si>
  <si>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</si>
  <si>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</si>
  <si>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</si>
  <si>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</si>
  <si>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</si>
  <si>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</si>
  <si>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</si>
  <si>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</si>
  <si>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</si>
  <si>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</si>
  <si>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</si>
  <si>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</si>
  <si>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</si>
  <si>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</si>
  <si>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</si>
  <si>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</si>
  <si>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</si>
  <si>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</si>
  <si>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</si>
  <si>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</si>
  <si>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</si>
  <si>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</si>
  <si>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</si>
  <si>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</si>
  <si>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</si>
  <si>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</si>
  <si>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</si>
  <si>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</si>
  <si>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</si>
  <si>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</si>
  <si>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</si>
  <si>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</si>
  <si>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</si>
  <si>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</si>
  <si>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</si>
  <si>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</si>
  <si>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</si>
  <si>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</si>
  <si>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</si>
  <si>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</si>
  <si>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</si>
  <si>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</si>
  <si>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</si>
  <si>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</si>
  <si>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</si>
  <si>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</si>
  <si>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</si>
  <si>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</si>
  <si>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</si>
  <si>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</si>
  <si>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</si>
  <si>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</si>
  <si>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</si>
  <si>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</si>
  <si>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</si>
  <si>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</si>
  <si>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</si>
  <si>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</si>
  <si>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</si>
  <si>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</si>
  <si>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</si>
  <si>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</si>
  <si>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</si>
  <si>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</si>
  <si>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</si>
  <si>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</si>
  <si>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</si>
  <si>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</si>
  <si>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</si>
  <si>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</si>
  <si>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</si>
  <si>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</si>
  <si>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</si>
  <si>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</si>
  <si>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</si>
  <si>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</si>
  <si>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</si>
  <si>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</si>
  <si>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</si>
  <si>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</si>
  <si>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</si>
  <si>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</si>
  <si>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</si>
  <si>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</si>
  <si>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</si>
  <si>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</si>
  <si>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</si>
  <si>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</si>
  <si>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</si>
  <si>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</si>
  <si>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</si>
  <si>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</si>
  <si>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</si>
  <si>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</si>
  <si>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</si>
  <si>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</si>
  <si>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</si>
  <si>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</si>
  <si>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</si>
  <si>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</si>
  <si>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</si>
  <si>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</si>
  <si>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</si>
  <si>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</si>
  <si>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</si>
  <si>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</si>
  <si>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</si>
  <si>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</si>
  <si>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</si>
  <si>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</si>
  <si>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</si>
  <si>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</si>
  <si>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</si>
  <si>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</si>
  <si>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</si>
  <si>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</si>
  <si>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</si>
  <si>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</si>
  <si>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</si>
  <si>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</si>
  <si>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</si>
  <si>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</si>
  <si>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</si>
  <si>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</si>
  <si>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</si>
  <si>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</si>
  <si>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</si>
  <si>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</si>
  <si>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</si>
  <si>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</si>
  <si>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</si>
  <si>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</si>
  <si>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</si>
  <si>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</si>
  <si>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</si>
  <si>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</si>
  <si>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</si>
  <si>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</si>
  <si>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</si>
  <si>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</si>
  <si>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</si>
  <si>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</si>
  <si>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</si>
  <si>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</si>
  <si>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</si>
  <si>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</si>
  <si>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</si>
  <si>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</si>
  <si>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</si>
  <si>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</si>
  <si>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</si>
  <si>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</si>
  <si>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</si>
  <si>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</si>
  <si>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</si>
  <si>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</si>
  <si>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</si>
  <si>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</si>
  <si>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</si>
  <si>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</si>
  <si>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</si>
  <si>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</si>
  <si>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</si>
  <si>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</si>
  <si>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</si>
  <si>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</si>
  <si>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</si>
  <si>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</si>
  <si>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</si>
  <si>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</si>
  <si>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</si>
  <si>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</si>
  <si>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</si>
  <si>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</si>
  <si>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</si>
  <si>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</si>
  <si>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</si>
  <si>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</si>
  <si>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</si>
  <si>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</si>
  <si>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</si>
  <si>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</si>
  <si>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</si>
  <si>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</si>
  <si>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</si>
  <si>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</si>
  <si>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</si>
  <si>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</si>
  <si>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</si>
  <si>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</si>
  <si>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</si>
  <si>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</si>
  <si>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</si>
  <si>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</si>
  <si>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</si>
  <si>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</si>
  <si>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</si>
  <si>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</si>
  <si>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</si>
  <si>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</si>
  <si>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</si>
  <si>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</si>
  <si>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</si>
  <si>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</si>
  <si>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</si>
  <si>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</si>
  <si>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</si>
  <si>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</si>
  <si>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</si>
  <si>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</si>
  <si>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</si>
  <si>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</si>
  <si>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</si>
  <si>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</si>
  <si>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</si>
  <si>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</si>
  <si>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</si>
  <si>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</si>
  <si>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</si>
  <si>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</si>
  <si>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</si>
  <si>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</si>
  <si>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</si>
  <si>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</si>
  <si>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</si>
  <si>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</si>
  <si>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</si>
  <si>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</si>
  <si>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</si>
  <si>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</si>
  <si>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</si>
  <si>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</si>
  <si>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</si>
  <si>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</si>
  <si>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</si>
  <si>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</si>
  <si>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</si>
  <si>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</si>
  <si>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</si>
  <si>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</si>
  <si>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</si>
  <si>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</si>
  <si>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</si>
  <si>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</si>
  <si>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</si>
  <si>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</si>
  <si>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</si>
  <si>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</si>
  <si>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</si>
  <si>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</si>
  <si>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</si>
  <si>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</si>
  <si>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</si>
  <si>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</si>
  <si>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</si>
  <si>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</si>
  <si>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</si>
  <si>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</si>
  <si>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</si>
  <si>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</si>
  <si>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</si>
  <si>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</si>
  <si>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</si>
  <si>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</si>
  <si>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</si>
  <si>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</si>
  <si>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</si>
  <si>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</si>
  <si>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</si>
  <si>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</si>
  <si>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</si>
  <si>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</si>
  <si>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</si>
  <si>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</si>
  <si>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</si>
  <si>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</si>
  <si>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</si>
  <si>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</si>
  <si>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</si>
  <si>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</si>
  <si>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</si>
  <si>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</si>
  <si>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</si>
  <si>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</si>
  <si>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</si>
  <si>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</si>
  <si>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</si>
  <si>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</si>
  <si>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</si>
  <si>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</si>
  <si>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</si>
  <si>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</si>
  <si>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</si>
  <si>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</si>
  <si>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</si>
  <si>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</si>
  <si>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</si>
  <si>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</si>
  <si>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</si>
  <si>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</si>
  <si>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</si>
  <si>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</si>
  <si>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</si>
  <si>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</si>
  <si>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</si>
  <si>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</si>
  <si>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</si>
  <si>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</si>
  <si>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</si>
  <si>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</si>
  <si>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</si>
  <si>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</si>
  <si>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</si>
  <si>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</si>
  <si>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</si>
  <si>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</si>
  <si>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</si>
  <si>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</si>
  <si>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</si>
  <si>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</si>
  <si>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</si>
  <si>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</si>
  <si>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</si>
  <si>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</si>
  <si>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</si>
  <si>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</si>
  <si>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</si>
  <si>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</si>
  <si>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</si>
  <si>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</si>
  <si>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</si>
  <si>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</si>
  <si>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</si>
  <si>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</si>
  <si>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</si>
  <si>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</si>
  <si>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</si>
  <si>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</si>
  <si>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</si>
  <si>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</si>
  <si>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</si>
  <si>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</si>
  <si>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</si>
  <si>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</si>
  <si>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</si>
  <si>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</si>
  <si>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</si>
  <si>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</si>
  <si>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</si>
  <si>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</si>
  <si>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</si>
  <si>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</si>
  <si>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</si>
  <si>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</si>
  <si>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</si>
  <si>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</si>
  <si>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</si>
  <si>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</si>
  <si>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</si>
  <si>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</si>
  <si>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</si>
  <si>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</si>
  <si>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</si>
  <si>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</si>
  <si>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</si>
  <si>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</si>
  <si>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</si>
  <si>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</si>
  <si>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</si>
  <si>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</si>
  <si>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</si>
  <si>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</si>
  <si>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</si>
  <si>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</si>
  <si>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</si>
  <si>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</si>
  <si>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</si>
  <si>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</si>
  <si>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</si>
  <si>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</si>
  <si>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</si>
  <si>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</si>
  <si>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</si>
  <si>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</si>
  <si>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</si>
  <si>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</si>
  <si>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</si>
  <si>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</si>
  <si>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</si>
  <si>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</si>
  <si>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</si>
  <si>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</si>
  <si>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</si>
  <si>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</si>
  <si>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</si>
  <si>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</si>
  <si>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</si>
  <si>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</si>
  <si>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</si>
  <si>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</si>
  <si>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</si>
  <si>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</si>
  <si>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</si>
  <si>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</si>
  <si>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</si>
  <si>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</si>
  <si>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</si>
  <si>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</si>
  <si>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</si>
  <si>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</si>
  <si>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</si>
  <si>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</si>
  <si>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</si>
  <si>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</si>
  <si>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</si>
  <si>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</si>
  <si>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</si>
  <si>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</si>
  <si>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</si>
  <si>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</si>
  <si>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</si>
  <si>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</si>
  <si>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</si>
  <si>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</si>
  <si>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</si>
  <si>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</si>
  <si>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</si>
  <si>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</si>
  <si>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</si>
  <si>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</si>
  <si>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</si>
  <si>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</si>
  <si>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</si>
  <si>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</si>
  <si>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</si>
  <si>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</si>
  <si>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</si>
  <si>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</si>
  <si>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</si>
  <si>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</si>
  <si>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</si>
  <si>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</si>
  <si>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</si>
  <si>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</si>
  <si>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</si>
  <si>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</si>
  <si>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</si>
  <si>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</si>
  <si>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</si>
  <si>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</si>
  <si>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</si>
  <si>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</si>
  <si>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</si>
  <si>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</si>
  <si>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</si>
  <si>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</si>
  <si>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</si>
  <si>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</si>
  <si>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</si>
  <si>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</si>
  <si>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</si>
  <si>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</si>
  <si>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</si>
  <si>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</si>
  <si>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</si>
  <si>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</si>
  <si>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</si>
  <si>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</si>
  <si>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</si>
  <si>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</si>
  <si>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</si>
  <si>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</si>
  <si>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</si>
  <si>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</si>
  <si>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</si>
  <si>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</si>
  <si>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</si>
  <si>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</si>
  <si>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</si>
  <si>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</si>
  <si>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</si>
  <si>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</si>
  <si>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</si>
  <si>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</si>
  <si>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</si>
  <si>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</si>
  <si>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</si>
  <si>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</si>
  <si>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</si>
  <si>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</si>
  <si>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</si>
  <si>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</si>
  <si>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</si>
  <si>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</si>
  <si>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</si>
  <si>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</si>
  <si>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</si>
  <si>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</si>
  <si>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</si>
  <si>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</si>
  <si>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</si>
  <si>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</si>
  <si>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</si>
  <si>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</si>
  <si>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</si>
  <si>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</si>
  <si>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</si>
  <si>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</si>
  <si>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</si>
  <si>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</si>
  <si>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</si>
  <si>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</si>
  <si>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</si>
  <si>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</si>
  <si>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</si>
  <si>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</si>
  <si>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</si>
  <si>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</si>
  <si>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</si>
  <si>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</si>
  <si>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</si>
  <si>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</si>
  <si>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</si>
  <si>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</si>
  <si>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</si>
  <si>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</si>
  <si>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</si>
  <si>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</si>
  <si>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</si>
  <si>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</si>
  <si>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</si>
  <si>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</si>
  <si>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</si>
  <si>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</si>
  <si>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</si>
  <si>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</si>
  <si>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</si>
  <si>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</si>
  <si>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</si>
  <si>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</si>
  <si>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</si>
  <si>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</si>
  <si>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</si>
  <si>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</si>
  <si>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</si>
  <si>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</si>
  <si>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</si>
  <si>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</si>
  <si>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</si>
  <si>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</si>
  <si>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</si>
  <si>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</si>
  <si>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</si>
  <si>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</si>
  <si>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</si>
  <si>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</si>
  <si>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</si>
  <si>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</si>
  <si>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</si>
  <si>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</si>
  <si>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</si>
  <si>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</si>
  <si>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</si>
  <si>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</si>
  <si>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</si>
  <si>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</si>
  <si>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</si>
  <si>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</si>
  <si>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</si>
  <si>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</si>
  <si>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</si>
  <si>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</si>
  <si>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</si>
  <si>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</si>
  <si>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</si>
  <si>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</si>
  <si>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</si>
  <si>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</si>
  <si>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</si>
  <si>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</si>
  <si>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</si>
  <si>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</si>
  <si>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</si>
  <si>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</si>
  <si>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</si>
  <si>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</si>
  <si>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</si>
  <si>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</si>
  <si>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</si>
  <si>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</si>
  <si>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</si>
  <si>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</si>
  <si>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</si>
  <si>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</si>
  <si>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</si>
  <si>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</si>
  <si>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</si>
  <si>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</si>
  <si>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</si>
  <si>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</si>
  <si>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</si>
  <si>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</si>
  <si>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</si>
  <si>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</si>
  <si>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</si>
  <si>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</si>
  <si>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</si>
  <si>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</si>
  <si>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</si>
  <si>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</si>
  <si>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</si>
  <si>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</si>
  <si>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</si>
  <si>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</si>
  <si>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</si>
  <si>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</si>
  <si>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</si>
  <si>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</si>
  <si>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</si>
  <si>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</si>
  <si>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</si>
  <si>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</si>
  <si>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</si>
  <si>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</si>
  <si>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</si>
  <si>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</si>
  <si>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</si>
  <si>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</si>
  <si>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</si>
  <si>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</si>
  <si>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</si>
  <si>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</si>
  <si>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</si>
  <si>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</si>
  <si>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</si>
  <si>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</si>
  <si>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</si>
  <si>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</si>
  <si>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</si>
  <si>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</si>
  <si>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</si>
  <si>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</si>
  <si>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</si>
  <si>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</si>
  <si>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</si>
  <si>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</si>
  <si>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</si>
  <si>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</si>
  <si>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</si>
  <si>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</si>
  <si>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</si>
  <si>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</si>
  <si>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</si>
  <si>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Establecer una estrategia institucional para proteción, garantía, respeto y promoción de los derechos humanos</t>
  </si>
  <si>
    <t>Mejorar la salud de los habitantes de Jocotepec proporcionando servicios de salud de calidad</t>
  </si>
  <si>
    <t>Promover y fomentar la cultura física y el deporte en los habitantes del municipio</t>
  </si>
  <si>
    <t>Brindar servicios artísticos, recreativos y culturales a las familias de Jocotepec</t>
  </si>
  <si>
    <t>Establecer programas y acciones específicas en favor de las mujeres y  niñas del municipio</t>
  </si>
  <si>
    <t>Fomentar el emprendedurismo mediante capacitación y gestión de recursos</t>
  </si>
  <si>
    <t>Cubrir y difundir con oportunidad y claridad las actividades del Gobierno Municipal</t>
  </si>
  <si>
    <t>Fomentar el desarrollo agropecuario, forestal y pesquero del municipio</t>
  </si>
  <si>
    <t>Promocionar los sitios turísticos del municipio</t>
  </si>
  <si>
    <t>Mantener en óptimas condiciones las unidades del parque vehicular del Municipio</t>
  </si>
  <si>
    <t>Promover la cultura ambiental como herramienta de desarrollo económico</t>
  </si>
  <si>
    <t>Garantizar el abasto de agua potable, saneamiento y reuso de aguas residuales</t>
  </si>
  <si>
    <t>Garantizar el funcionamiento permanente del alumbrado público</t>
  </si>
  <si>
    <t>Evaluar el cumplimiento del PDM y los programas derivados del mismo</t>
  </si>
  <si>
    <t>Instrumentar acciones para el fortalecimiento institucional municipal</t>
  </si>
  <si>
    <t>Optimizar los recursos realizando con más con menos y rendir cuentas claras y apegada a los procesos de transparencia en todas las áreas</t>
  </si>
  <si>
    <t>Administrar de manera eficiente los recursos materiales y humanos del municipio</t>
  </si>
  <si>
    <t>Simplificar trámites y automatizar procesos para transparentar decisiones y evitar la corrupción</t>
  </si>
  <si>
    <t>Resolver de manera oportuna y eficaz cualquier solicitud de información recibida</t>
  </si>
  <si>
    <t>Implementar programas de prevesión de accidentes y de conductas riesgosas dentro del municipio</t>
  </si>
  <si>
    <t>Crear certeza y confianza de la ciudadanía hacia las autoridades encargadas de la seguridad</t>
  </si>
  <si>
    <t>Desarrollar un modelo de prevención y atención a situaciones que ponen en riesgo la integridad física y patrimonio de los habitantes del municipio</t>
  </si>
  <si>
    <t>Mejorar la imagen urbana de la cabecera municipal y las delegaciones</t>
  </si>
  <si>
    <t>Contar con infraestructura pública que eleve la calidad de vida de las y los ciudadanos</t>
  </si>
  <si>
    <t>Porcentaje de personas beneficiadas con programas sociales o ciudadanos</t>
  </si>
  <si>
    <t>(No. De personas beneficiadas históricamente x número de personas atendidas en el trienio) x 100</t>
  </si>
  <si>
    <t>Porcentaje de personas atendidas en la clínica médica municipal</t>
  </si>
  <si>
    <t>(No. De personas atendidas históricamente x número de personas atendidas en el trienio) x 100</t>
  </si>
  <si>
    <t>Porcentaje de eventos deportivos</t>
  </si>
  <si>
    <t>(No. de actividades, sedes y productos deportivos nuevos/No. De actividades. Sedes y productos proyectados) x 100</t>
  </si>
  <si>
    <t>Porcentaje de eventos culturales</t>
  </si>
  <si>
    <t>(No. de actividades culturales realizadas/No. De actividades culturales proyectadas)x 100</t>
  </si>
  <si>
    <t>Porcentaje de mujers y niñas atendidas en la Dirección de la Igualdad</t>
  </si>
  <si>
    <t>Porcentaje de actividades de promoción económica</t>
  </si>
  <si>
    <t>(No. de actividades y programas realizadas/No. De actividades y programas proyectadas)x 100</t>
  </si>
  <si>
    <t>Porcentaje de coberturas</t>
  </si>
  <si>
    <t>Porcentaje de actividades</t>
  </si>
  <si>
    <t>Porcentaje de actividades de promoción turística</t>
  </si>
  <si>
    <t>(No. de actividades de promoción realizadas/No. De actividades de promoción proyectadas)x 100</t>
  </si>
  <si>
    <t>Porcentaje de mantenimientos vehiculares</t>
  </si>
  <si>
    <t>(No. de mantenimientos preventivos realizados/No. De mantenimientos preventivos proyectados)x 100</t>
  </si>
  <si>
    <t>Porcentaje de campañas de cultura ambiental</t>
  </si>
  <si>
    <t>(No. De campañas de cultura ambiental realizadas/No. De campañas de cultura ambiental programadas)x100</t>
  </si>
  <si>
    <t>Cobertura de servicio de agua potable</t>
  </si>
  <si>
    <t>(No. De viviendas con acceso al servicio de agua potable/no. Total de viviendas del municipio) x 100</t>
  </si>
  <si>
    <t>Cobertura de alumbrado público</t>
  </si>
  <si>
    <t>(No. De viviendas con acceso al servicio de alumbrado público/no. Total de viviendas del municipio) x 100</t>
  </si>
  <si>
    <t>Porcentaje de cumplimiento del PDM</t>
  </si>
  <si>
    <t>(No. de actividades realizadas/No. De actividades proyectadas)x 100</t>
  </si>
  <si>
    <t>Auditorías realizadas</t>
  </si>
  <si>
    <t>(No. De auditorías realizadas a las áreas del municipio/Total de Auditorías programadas)x100</t>
  </si>
  <si>
    <t>Expedientes completos y actualizados</t>
  </si>
  <si>
    <t>(No. De expedientes actualizados y completos /No. De expedientes existentes)/100</t>
  </si>
  <si>
    <t>Trámites automatizados</t>
  </si>
  <si>
    <t>(No. De trámites automatizados funcionando/No. De trámites existentes)x100</t>
  </si>
  <si>
    <t>Porcentaje de solicitudes resueltas</t>
  </si>
  <si>
    <t>(No. De solicitudes atendidas eficientemente/no. De solicitudes recibidas)x100</t>
  </si>
  <si>
    <t>Campañas viales</t>
  </si>
  <si>
    <t>(No. De campañas viales realizadas/No. De campañas viales programadas)x100</t>
  </si>
  <si>
    <t>Porcentaje de disminución de delitos del fuero común</t>
  </si>
  <si>
    <t>(No. De delitos del fuero común registrados en el período anterior/No. De delitos del fuero compún registrados en la administración pasada)x100</t>
  </si>
  <si>
    <t xml:space="preserve">Campañas de protección civil </t>
  </si>
  <si>
    <t>(Campañas de protección civil realizadas en escuelas, instituciones, empresas y población en general realizadas/Campañas de protección civil programadas)x100</t>
  </si>
  <si>
    <t>Edificios y/o espacios públicos intervenidos</t>
  </si>
  <si>
    <t>(Edificios y/o espacios públicos intervenidos/Edificios y/o espacios públicos programados)x100</t>
  </si>
  <si>
    <t>(Obra pública terminada/Total de obra pública programada en el presupuesto de egresos)x100</t>
  </si>
  <si>
    <t xml:space="preserve">Director De Planeación Evaluación </t>
  </si>
  <si>
    <t>Jefe De Gabinete</t>
  </si>
  <si>
    <t>Delegada Inst Proc</t>
  </si>
  <si>
    <t>Jefa</t>
  </si>
  <si>
    <t>Auxiliar Administrativo</t>
  </si>
  <si>
    <t>Secretario Particular</t>
  </si>
  <si>
    <t>Encargado</t>
  </si>
  <si>
    <t>Agente</t>
  </si>
  <si>
    <t>Auxiliar Operativo</t>
  </si>
  <si>
    <t>Delegado</t>
  </si>
  <si>
    <t>Intendente</t>
  </si>
  <si>
    <t>Recaudadora</t>
  </si>
  <si>
    <t>Responsable Del Panteon</t>
  </si>
  <si>
    <t>Secretaria</t>
  </si>
  <si>
    <t>Secretaria Delegado Zapotitan</t>
  </si>
  <si>
    <t>Jefe Corredor 1</t>
  </si>
  <si>
    <t>Jefe</t>
  </si>
  <si>
    <t>Oficial Del Registro Civil</t>
  </si>
  <si>
    <t>Abogado Jurídico</t>
  </si>
  <si>
    <t>Director Juridico</t>
  </si>
  <si>
    <t>Juez Municipal</t>
  </si>
  <si>
    <t>Encargado De Hacienda Municipal</t>
  </si>
  <si>
    <t>Auxiliar Administrativo Pagos Y Proveedores</t>
  </si>
  <si>
    <t>Director De Egresos</t>
  </si>
  <si>
    <t>Tecnico Operador</t>
  </si>
  <si>
    <t>Cajera</t>
  </si>
  <si>
    <t>Director</t>
  </si>
  <si>
    <t>Auditor De Obra</t>
  </si>
  <si>
    <t>Contralor Ciudadana</t>
  </si>
  <si>
    <t>Jefe Control Disciplinario</t>
  </si>
  <si>
    <t>Abogado en Transparencia</t>
  </si>
  <si>
    <t>Director Admon</t>
  </si>
  <si>
    <t>Enc Cementerio SPT</t>
  </si>
  <si>
    <t>Avalúos y Dictaminación</t>
  </si>
  <si>
    <t>Digitalización</t>
  </si>
  <si>
    <t>Director Catastro</t>
  </si>
  <si>
    <t>Levantamientos Y Rectificaciones</t>
  </si>
  <si>
    <t>Transmisiones Patrimoniales</t>
  </si>
  <si>
    <t>Jefe Patrimonio</t>
  </si>
  <si>
    <t>Jefe De La Tercera Edad</t>
  </si>
  <si>
    <t>Encargada De Programas Estatales</t>
  </si>
  <si>
    <t>Diseñadora Gráfica</t>
  </si>
  <si>
    <t>Reportero</t>
  </si>
  <si>
    <t>Directora</t>
  </si>
  <si>
    <t>Tec Informatica</t>
  </si>
  <si>
    <t>Tecnico Informática</t>
  </si>
  <si>
    <t>Encargado De archivo historico</t>
  </si>
  <si>
    <t>Muralista</t>
  </si>
  <si>
    <t>Director Educacion</t>
  </si>
  <si>
    <t>Mantenimiento</t>
  </si>
  <si>
    <t>Inspector Reglamentos</t>
  </si>
  <si>
    <t>Jefa De Reglamentos</t>
  </si>
  <si>
    <t>Director De Padron Y Licencias</t>
  </si>
  <si>
    <t>Recaudador</t>
  </si>
  <si>
    <t>Director Turismo</t>
  </si>
  <si>
    <t>Chofer</t>
  </si>
  <si>
    <t xml:space="preserve">Intendente </t>
  </si>
  <si>
    <t>Jefe Agricultura</t>
  </si>
  <si>
    <t>Jefe De Rastros</t>
  </si>
  <si>
    <t>Operador de Maquinaria</t>
  </si>
  <si>
    <t>Operador General Soldador</t>
  </si>
  <si>
    <t>Veterinario Rastro</t>
  </si>
  <si>
    <t>Albañil</t>
  </si>
  <si>
    <t>Ayudante Gral Obras Pub</t>
  </si>
  <si>
    <t>Director De Gestión De Proyectos Estrate</t>
  </si>
  <si>
    <t>Director De Obras Publicas</t>
  </si>
  <si>
    <t>Jefe Calles Y Pavimentos</t>
  </si>
  <si>
    <t>Peon Obras Pub</t>
  </si>
  <si>
    <t>Supervisor Obras Públicas</t>
  </si>
  <si>
    <t>Director Ecologia</t>
  </si>
  <si>
    <t>Coordinador De Construcción De La Comuni</t>
  </si>
  <si>
    <t>Psicóloga</t>
  </si>
  <si>
    <t>Auxiliar Admvo Des Urbano</t>
  </si>
  <si>
    <t>Control Edificación Des Urbano</t>
  </si>
  <si>
    <t>Director De Desarrollo Urbano</t>
  </si>
  <si>
    <t>Inspector Des Urbano</t>
  </si>
  <si>
    <t>Jefe Imagen Urbana</t>
  </si>
  <si>
    <t>Regulac Predios Des Urbano</t>
  </si>
  <si>
    <t>Técnico Operativo Des Urbano</t>
  </si>
  <si>
    <t>Jefe De Alumbrado Publico</t>
  </si>
  <si>
    <t>Tecnico Operativo Alumbrado</t>
  </si>
  <si>
    <t>Técnico Operativo Alumbrado</t>
  </si>
  <si>
    <t>Encargado De Malecon</t>
  </si>
  <si>
    <t>Jefe Mercados</t>
  </si>
  <si>
    <t>Auxiliar Malecon</t>
  </si>
  <si>
    <t>Auxiliar Operativo Logística</t>
  </si>
  <si>
    <t>Auxiliar Operativo Serv Públicos</t>
  </si>
  <si>
    <t>Barrandero</t>
  </si>
  <si>
    <t>Barrendero Serv Públicos</t>
  </si>
  <si>
    <t>Chofer Serv Públicos</t>
  </si>
  <si>
    <t>Director De Servicios Publicos</t>
  </si>
  <si>
    <t>Jardinero Parques y Jardines</t>
  </si>
  <si>
    <t>Jardinero Serv Públicos</t>
  </si>
  <si>
    <t>Tec Operativo Alumbrado Pub Serv Publico</t>
  </si>
  <si>
    <t>Técnico Operativo Parques y Jardines</t>
  </si>
  <si>
    <t>Técnico Operativo Serv Públicos</t>
  </si>
  <si>
    <t>Velador</t>
  </si>
  <si>
    <t>Aux Operativo Agua Potable</t>
  </si>
  <si>
    <t>Jefe De Mantenimiento</t>
  </si>
  <si>
    <t>Operador Agua Pot Las Trojes</t>
  </si>
  <si>
    <t>Operador Agua Potable</t>
  </si>
  <si>
    <t>Operador De Pipa</t>
  </si>
  <si>
    <t>Operador Planta Trat San CristobalXAgua</t>
  </si>
  <si>
    <t>Operador Planta Trat San PedroXAgua Pot</t>
  </si>
  <si>
    <t>Operador Planta Trat San PedroXAgua Pota</t>
  </si>
  <si>
    <t>Operador Vactor Agua Potable</t>
  </si>
  <si>
    <t>Técnico Operativo Agua Potable</t>
  </si>
  <si>
    <t>Director Salud</t>
  </si>
  <si>
    <t>Enfermero</t>
  </si>
  <si>
    <t>Jefe Paramédicos</t>
  </si>
  <si>
    <t>Quimico Analista</t>
  </si>
  <si>
    <t>Enfermera</t>
  </si>
  <si>
    <t>Medico</t>
  </si>
  <si>
    <t>Paramedico</t>
  </si>
  <si>
    <t>Bombero</t>
  </si>
  <si>
    <t>Responsable De Grupos Voluntarios</t>
  </si>
  <si>
    <t>Director Movilidad</t>
  </si>
  <si>
    <t>Agente de Transito</t>
  </si>
  <si>
    <t>Comisario</t>
  </si>
  <si>
    <t>Comandante</t>
  </si>
  <si>
    <t>Sub Director</t>
  </si>
  <si>
    <t>Sub Oficial</t>
  </si>
  <si>
    <t>Jefe Administrativo</t>
  </si>
  <si>
    <t>Oficial de Policía</t>
  </si>
  <si>
    <t>Preventologa</t>
  </si>
  <si>
    <t>Secretaria De Seguridad</t>
  </si>
  <si>
    <t>Jefatura de Gabinete</t>
  </si>
  <si>
    <t>Secretaría Particular</t>
  </si>
  <si>
    <t>Agencia El Sauz</t>
  </si>
  <si>
    <t>Agencias y Delegaciones</t>
  </si>
  <si>
    <t>Coordinación de Agentes y Delegados</t>
  </si>
  <si>
    <t>Delegación San Cristobal Zapotitlan</t>
  </si>
  <si>
    <t>Registro Civil</t>
  </si>
  <si>
    <t>Secretaría General</t>
  </si>
  <si>
    <t>Hacienda Municipal</t>
  </si>
  <si>
    <t>Proveeduria Municipal</t>
  </si>
  <si>
    <t>Contraloría</t>
  </si>
  <si>
    <t>Transparencia</t>
  </si>
  <si>
    <t>Administracion e Inovación Gubernamental</t>
  </si>
  <si>
    <t>Apremios y Cementerios</t>
  </si>
  <si>
    <t>Catastro</t>
  </si>
  <si>
    <t>Patrimonio</t>
  </si>
  <si>
    <t>Desarrollo Social</t>
  </si>
  <si>
    <t>Formacion Ciudadana</t>
  </si>
  <si>
    <t>Participacion Ciudadana</t>
  </si>
  <si>
    <t>Parque Vehicular</t>
  </si>
  <si>
    <t>Comunicacion Social</t>
  </si>
  <si>
    <t>Tecn de la información</t>
  </si>
  <si>
    <t>Deporte</t>
  </si>
  <si>
    <t>Desarrollo Económico</t>
  </si>
  <si>
    <t>Padron y Licencias</t>
  </si>
  <si>
    <t>Promocion Económica</t>
  </si>
  <si>
    <t>Artesanias</t>
  </si>
  <si>
    <t>Agricultura Ganaderia y Des Rural</t>
  </si>
  <si>
    <t>Trabajadores del campo</t>
  </si>
  <si>
    <t>Obras Públicas</t>
  </si>
  <si>
    <t>Ecología</t>
  </si>
  <si>
    <t>Proteccion y trato digno para los animales</t>
  </si>
  <si>
    <t>Coord Gral de la Comunidad</t>
  </si>
  <si>
    <t>Desarrollo Urbano</t>
  </si>
  <si>
    <t>Alumbrado Público</t>
  </si>
  <si>
    <t>Malecones</t>
  </si>
  <si>
    <t>Mercados</t>
  </si>
  <si>
    <t>Parques y Jardines</t>
  </si>
  <si>
    <t>Servicios Municipales</t>
  </si>
  <si>
    <t>Coord Gral Servicios Municipales Agua Potable</t>
  </si>
  <si>
    <t>Igualdad Sustantiva entre Mujeres y Hombres</t>
  </si>
  <si>
    <t>Protección Civil</t>
  </si>
  <si>
    <t>Movilidad</t>
  </si>
  <si>
    <t>Comisaria de Seguridad Ciudadana</t>
  </si>
  <si>
    <t>3.1.1.1.1</t>
  </si>
  <si>
    <t>Ayuntamiento</t>
  </si>
  <si>
    <t>Presidencia/Sria Particular/Gabinete/Logistica/DIF</t>
  </si>
  <si>
    <t>Secretaria General/Agencias/Delegaciones/Registro Civil/Sindicatura</t>
  </si>
  <si>
    <t>Hacienda Mpal/Ingresos/Proveduría/Pensionados</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</si>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</sst>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200870863</c:v>
                </c:pt>
                <c:pt idx="3">
                  <c:v>0</c:v>
                </c:pt>
                <c:pt idx="4">
                  <c:v>400000</c:v>
                </c:pt>
                <c:pt idx="5">
                  <c:v>5304797</c:v>
                </c:pt>
                <c:pt idx="6">
                  <c:v>58370097</c:v>
                </c:pt>
                <c:pt idx="7">
                  <c:v>250000</c:v>
                </c:pt>
                <c:pt idx="8">
                  <c:v>0</c:v>
                </c:pt>
                <c:pt idx="9">
                  <c:v>48315375</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95203332</c:v>
                </c:pt>
                <c:pt idx="1">
                  <c:v>52180000</c:v>
                </c:pt>
                <c:pt idx="2">
                  <c:v>75931000</c:v>
                </c:pt>
                <c:pt idx="3">
                  <c:v>19835752</c:v>
                </c:pt>
                <c:pt idx="4">
                  <c:v>3300000</c:v>
                </c:pt>
                <c:pt idx="5">
                  <c:v>59421941</c:v>
                </c:pt>
                <c:pt idx="6">
                  <c:v>0</c:v>
                </c:pt>
                <c:pt idx="7">
                  <c:v>0</c:v>
                </c:pt>
                <c:pt idx="8">
                  <c:v>7639107</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x14ac:dyDescent="0.2">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10.25" x14ac:dyDescent="0.2">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5" x14ac:dyDescent="0.2">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x14ac:dyDescent="0.2">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x14ac:dyDescent="0.2">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x14ac:dyDescent="0.2">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x14ac:dyDescent="0.2">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x14ac:dyDescent="0.2">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47.25" x14ac:dyDescent="0.2">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x14ac:dyDescent="0.2">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x14ac:dyDescent="0.2">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x14ac:dyDescent="0.2">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x14ac:dyDescent="0.2">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5" x14ac:dyDescent="0.2">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x14ac:dyDescent="0.2">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x14ac:dyDescent="0.2">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7.25" x14ac:dyDescent="0.2">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x14ac:dyDescent="0.2">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x14ac:dyDescent="0.2">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x14ac:dyDescent="0.2">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x14ac:dyDescent="0.2">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x14ac:dyDescent="0.2">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x14ac:dyDescent="0.2">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x14ac:dyDescent="0.2">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x14ac:dyDescent="0.2">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x14ac:dyDescent="0.2">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x14ac:dyDescent="0.2">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x14ac:dyDescent="0.2">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x14ac:dyDescent="0.2">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x14ac:dyDescent="0.2">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x14ac:dyDescent="0.2">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x14ac:dyDescent="0.2">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x14ac:dyDescent="0.2">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x14ac:dyDescent="0.2">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x14ac:dyDescent="0.2">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x14ac:dyDescent="0.2">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x14ac:dyDescent="0.2">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x14ac:dyDescent="0.2">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x14ac:dyDescent="0.2">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1.5" x14ac:dyDescent="0.2">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x14ac:dyDescent="0.2">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x14ac:dyDescent="0.2">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x14ac:dyDescent="0.2">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x14ac:dyDescent="0.2">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x14ac:dyDescent="0.2">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20.5" x14ac:dyDescent="0.2">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6" x14ac:dyDescent="0.2">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x14ac:dyDescent="0.2">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x14ac:dyDescent="0.2">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6" x14ac:dyDescent="0.2">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x14ac:dyDescent="0.2">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x14ac:dyDescent="0.2">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x14ac:dyDescent="0.2">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5" x14ac:dyDescent="0.2">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x14ac:dyDescent="0.2">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x14ac:dyDescent="0.2">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x14ac:dyDescent="0.2">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x14ac:dyDescent="0.2">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x14ac:dyDescent="0.2">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5" x14ac:dyDescent="0.2">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x14ac:dyDescent="0.2">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x14ac:dyDescent="0.2">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x14ac:dyDescent="0.2">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5" x14ac:dyDescent="0.2">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x14ac:dyDescent="0.2">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x14ac:dyDescent="0.2">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5" x14ac:dyDescent="0.2">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x14ac:dyDescent="0.2">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x14ac:dyDescent="0.2">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x14ac:dyDescent="0.2">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x14ac:dyDescent="0.2">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x14ac:dyDescent="0.2">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x14ac:dyDescent="0.2">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x14ac:dyDescent="0.2">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x14ac:dyDescent="0.2">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5" x14ac:dyDescent="0.2">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5" x14ac:dyDescent="0.2">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5" x14ac:dyDescent="0.2">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x14ac:dyDescent="0.2">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5" x14ac:dyDescent="0.2">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x14ac:dyDescent="0.2">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5" x14ac:dyDescent="0.2">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3" x14ac:dyDescent="0.2">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x14ac:dyDescent="0.2">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x14ac:dyDescent="0.2">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7.25" x14ac:dyDescent="0.2">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x14ac:dyDescent="0.2">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x14ac:dyDescent="0.2">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x14ac:dyDescent="0.2">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x14ac:dyDescent="0.2">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x14ac:dyDescent="0.2">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x14ac:dyDescent="0.2">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x14ac:dyDescent="0.2">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x14ac:dyDescent="0.2">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x14ac:dyDescent="0.2">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x14ac:dyDescent="0.2">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x14ac:dyDescent="0.2">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x14ac:dyDescent="0.2">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x14ac:dyDescent="0.2">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31.5" x14ac:dyDescent="0.2">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x14ac:dyDescent="0.2">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3" x14ac:dyDescent="0.2">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x14ac:dyDescent="0.2">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x14ac:dyDescent="0.2">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x14ac:dyDescent="0.2">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x14ac:dyDescent="0.2">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x14ac:dyDescent="0.2">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x14ac:dyDescent="0.2">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x14ac:dyDescent="0.2">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x14ac:dyDescent="0.2">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31.5" x14ac:dyDescent="0.2">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5" x14ac:dyDescent="0.2">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5" x14ac:dyDescent="0.2">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x14ac:dyDescent="0.2">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x14ac:dyDescent="0.2">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x14ac:dyDescent="0.2">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x14ac:dyDescent="0.2">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x14ac:dyDescent="0.2">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x14ac:dyDescent="0.2">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x14ac:dyDescent="0.2">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5" x14ac:dyDescent="0.2">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5" x14ac:dyDescent="0.2">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5" x14ac:dyDescent="0.2">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5" x14ac:dyDescent="0.2">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3" x14ac:dyDescent="0.2">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x14ac:dyDescent="0.2">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x14ac:dyDescent="0.2">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x14ac:dyDescent="0.2">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x14ac:dyDescent="0.2">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x14ac:dyDescent="0.2">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x14ac:dyDescent="0.2">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x14ac:dyDescent="0.2">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x14ac:dyDescent="0.2">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x14ac:dyDescent="0.2">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x14ac:dyDescent="0.2">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x14ac:dyDescent="0.2">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x14ac:dyDescent="0.2">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x14ac:dyDescent="0.2">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x14ac:dyDescent="0.2">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x14ac:dyDescent="0.2">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x14ac:dyDescent="0.2">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x14ac:dyDescent="0.2">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x14ac:dyDescent="0.2">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x14ac:dyDescent="0.2">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x14ac:dyDescent="0.2">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x14ac:dyDescent="0.2">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x14ac:dyDescent="0.2">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x14ac:dyDescent="0.2">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x14ac:dyDescent="0.2">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x14ac:dyDescent="0.2">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x14ac:dyDescent="0.2">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x14ac:dyDescent="0.2">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7.25" x14ac:dyDescent="0.2">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x14ac:dyDescent="0.2">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x14ac:dyDescent="0.2">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x14ac:dyDescent="0.2">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x14ac:dyDescent="0.2">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x14ac:dyDescent="0.2">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x14ac:dyDescent="0.2">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x14ac:dyDescent="0.2">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x14ac:dyDescent="0.2">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x14ac:dyDescent="0.2">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x14ac:dyDescent="0.2">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x14ac:dyDescent="0.2">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3" x14ac:dyDescent="0.2">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x14ac:dyDescent="0.2">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x14ac:dyDescent="0.2">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x14ac:dyDescent="0.2">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x14ac:dyDescent="0.2">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x14ac:dyDescent="0.2">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x14ac:dyDescent="0.2">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x14ac:dyDescent="0.2">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x14ac:dyDescent="0.2">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x14ac:dyDescent="0.2">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x14ac:dyDescent="0.2">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x14ac:dyDescent="0.2">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x14ac:dyDescent="0.2">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x14ac:dyDescent="0.2">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x14ac:dyDescent="0.2">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x14ac:dyDescent="0.2">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x14ac:dyDescent="0.2">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x14ac:dyDescent="0.2">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x14ac:dyDescent="0.2">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x14ac:dyDescent="0.2">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x14ac:dyDescent="0.2">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x14ac:dyDescent="0.2">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x14ac:dyDescent="0.2">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x14ac:dyDescent="0.2">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x14ac:dyDescent="0.2">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x14ac:dyDescent="0.2">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x14ac:dyDescent="0.2">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x14ac:dyDescent="0.2">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x14ac:dyDescent="0.2">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63" x14ac:dyDescent="0.2">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5" x14ac:dyDescent="0.2">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x14ac:dyDescent="0.2">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7.25" x14ac:dyDescent="0.2">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x14ac:dyDescent="0.2">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x14ac:dyDescent="0.2">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63" x14ac:dyDescent="0.2">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x14ac:dyDescent="0.2">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x14ac:dyDescent="0.2">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10.25" x14ac:dyDescent="0.2">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x14ac:dyDescent="0.2">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x14ac:dyDescent="0.2">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x14ac:dyDescent="0.2">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x14ac:dyDescent="0.2">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x14ac:dyDescent="0.2">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x14ac:dyDescent="0.2">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x14ac:dyDescent="0.2">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x14ac:dyDescent="0.2">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x14ac:dyDescent="0.2">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x14ac:dyDescent="0.2">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x14ac:dyDescent="0.2">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x14ac:dyDescent="0.2">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x14ac:dyDescent="0.2">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x14ac:dyDescent="0.2">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x14ac:dyDescent="0.2">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x14ac:dyDescent="0.2">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x14ac:dyDescent="0.2">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x14ac:dyDescent="0.2">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x14ac:dyDescent="0.2">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x14ac:dyDescent="0.2">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x14ac:dyDescent="0.2">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x14ac:dyDescent="0.2">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x14ac:dyDescent="0.2">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x14ac:dyDescent="0.2">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x14ac:dyDescent="0.2">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x14ac:dyDescent="0.2">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x14ac:dyDescent="0.2">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x14ac:dyDescent="0.2">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x14ac:dyDescent="0.2">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x14ac:dyDescent="0.2">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x14ac:dyDescent="0.2">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x14ac:dyDescent="0.2">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x14ac:dyDescent="0.2">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x14ac:dyDescent="0.2">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x14ac:dyDescent="0.2">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x14ac:dyDescent="0.2">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x14ac:dyDescent="0.2">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x14ac:dyDescent="0.2">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x14ac:dyDescent="0.2">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362" activePane="bottomRight" state="frozen"/>
      <selection activeCell="H14" sqref="B14:AM16"/>
      <selection pane="topRight" activeCell="H14" sqref="B14:AM16"/>
      <selection pane="bottomLeft" activeCell="H14" sqref="B14:AM16"/>
      <selection pane="bottomRight" activeCell="J9" sqref="J9"/>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2539</v>
      </c>
    </row>
    <row r="3" spans="1:15" ht="21" x14ac:dyDescent="0.35">
      <c r="A3" s="300" t="str">
        <f>Inconsistencias!$B$6&amp;IF(LOOKUP(Inconsistencias!$B$6,EF!$C$2:$C$1001,EF!$I$2:I$1001)="Dependencia",", Jalisco","")</f>
        <v>Jocotepec, Jalisco</v>
      </c>
    </row>
    <row r="4" spans="1:15" ht="18.75" x14ac:dyDescent="0.3">
      <c r="A4" s="301" t="str">
        <f>"Ejercicio Fiscal "&amp;Inconsistencias!U2</f>
        <v>Ejercicio Fiscal 2025</v>
      </c>
    </row>
    <row r="5" spans="1:15" x14ac:dyDescent="0.25"/>
    <row r="6" spans="1:15" ht="27.75" customHeight="1" x14ac:dyDescent="0.25">
      <c r="A6" s="545" t="s">
        <v>2247</v>
      </c>
      <c r="B6" s="545"/>
      <c r="C6" s="541" t="s">
        <v>2248</v>
      </c>
      <c r="D6" s="548" t="s">
        <v>2249</v>
      </c>
      <c r="E6" s="548" t="s">
        <v>975</v>
      </c>
      <c r="F6" s="548" t="s">
        <v>1</v>
      </c>
      <c r="G6" s="540" t="s">
        <v>2250</v>
      </c>
      <c r="H6" s="541"/>
      <c r="I6" s="247">
        <v>131</v>
      </c>
      <c r="J6" s="247">
        <v>132</v>
      </c>
      <c r="K6" s="247">
        <v>132</v>
      </c>
      <c r="L6" s="247">
        <v>133</v>
      </c>
      <c r="M6" s="247">
        <v>134</v>
      </c>
      <c r="N6" s="247">
        <v>1500</v>
      </c>
      <c r="O6" s="542" t="s">
        <v>2254</v>
      </c>
    </row>
    <row r="7" spans="1:15" ht="51" x14ac:dyDescent="0.25">
      <c r="A7" s="546"/>
      <c r="B7" s="546"/>
      <c r="C7" s="547"/>
      <c r="D7" s="550"/>
      <c r="E7" s="549"/>
      <c r="F7" s="549"/>
      <c r="G7" s="248" t="s">
        <v>1715</v>
      </c>
      <c r="H7" s="248" t="s">
        <v>1718</v>
      </c>
      <c r="I7" s="248" t="s">
        <v>30</v>
      </c>
      <c r="J7" s="248" t="s">
        <v>2251</v>
      </c>
      <c r="K7" s="248" t="s">
        <v>2252</v>
      </c>
      <c r="L7" s="248" t="s">
        <v>32</v>
      </c>
      <c r="M7" s="248" t="s">
        <v>33</v>
      </c>
      <c r="N7" s="248" t="s">
        <v>2253</v>
      </c>
      <c r="O7" s="543"/>
    </row>
    <row r="8" spans="1:15" ht="15" customHeight="1" x14ac:dyDescent="0.25">
      <c r="A8" s="544" t="s">
        <v>724</v>
      </c>
      <c r="B8" s="544"/>
      <c r="C8" s="13" t="s">
        <v>725</v>
      </c>
      <c r="D8" s="127">
        <v>111</v>
      </c>
      <c r="E8" s="124">
        <v>16</v>
      </c>
      <c r="F8" s="124">
        <v>9</v>
      </c>
      <c r="G8" s="136">
        <v>26508</v>
      </c>
      <c r="H8" s="140">
        <f>IF(G8="","",IF(E8="","Se requiere asignar la fuente de financiamiento (FF)",IF(F8="","Es necesario establcer el número de plazas (No.)",IF(G8="","Se necesita establcer un monto mensual",F8*G8*12))))</f>
        <v>2862864</v>
      </c>
      <c r="I8" s="136"/>
      <c r="J8" s="136">
        <v>39213</v>
      </c>
      <c r="K8" s="136">
        <v>392175</v>
      </c>
      <c r="L8" s="136"/>
      <c r="M8" s="136"/>
      <c r="N8" s="136"/>
      <c r="O8" s="141">
        <f>SUM(H8:N8)</f>
        <v>3294252</v>
      </c>
    </row>
    <row r="9" spans="1:15" ht="15" customHeight="1" x14ac:dyDescent="0.25">
      <c r="A9" s="544" t="s">
        <v>2166</v>
      </c>
      <c r="B9" s="544"/>
      <c r="C9" s="13" t="s">
        <v>726</v>
      </c>
      <c r="D9" s="128">
        <v>111</v>
      </c>
      <c r="E9" s="124">
        <v>16</v>
      </c>
      <c r="F9" s="125">
        <v>1</v>
      </c>
      <c r="G9" s="137">
        <v>39982</v>
      </c>
      <c r="H9" s="140">
        <f t="shared" ref="H9:H72" si="0">IF(G9="","",IF(E9="","Se requiere asignar la fuente de financiamiento (FF)",IF(F9="","Es necesario establcer el número de plazas (No.)",IF(G9="","Se necesita establcer un monto mensual",F9*G9*12))))</f>
        <v>479784</v>
      </c>
      <c r="I9" s="137"/>
      <c r="J9" s="137">
        <v>6572</v>
      </c>
      <c r="K9" s="137">
        <v>65724</v>
      </c>
      <c r="L9" s="137"/>
      <c r="M9" s="137"/>
      <c r="N9" s="137"/>
      <c r="O9" s="141">
        <f t="shared" ref="O9:O72" si="1">SUM(H9:N9)</f>
        <v>552080</v>
      </c>
    </row>
    <row r="10" spans="1:15" ht="15" customHeight="1" x14ac:dyDescent="0.25">
      <c r="A10" s="544" t="s">
        <v>727</v>
      </c>
      <c r="B10" s="544"/>
      <c r="C10" s="13" t="s">
        <v>728</v>
      </c>
      <c r="D10" s="128">
        <v>113</v>
      </c>
      <c r="E10" s="124">
        <v>15</v>
      </c>
      <c r="F10" s="125">
        <v>1</v>
      </c>
      <c r="G10" s="138">
        <v>26407</v>
      </c>
      <c r="H10" s="140">
        <f t="shared" si="0"/>
        <v>316884</v>
      </c>
      <c r="I10" s="138"/>
      <c r="J10" s="138">
        <v>4341</v>
      </c>
      <c r="K10" s="138">
        <v>43409</v>
      </c>
      <c r="L10" s="138"/>
      <c r="M10" s="138"/>
      <c r="N10" s="138"/>
      <c r="O10" s="141">
        <f t="shared" si="1"/>
        <v>364634</v>
      </c>
    </row>
    <row r="11" spans="1:15" ht="15" customHeight="1" x14ac:dyDescent="0.25">
      <c r="A11" s="544" t="s">
        <v>729</v>
      </c>
      <c r="B11" s="544"/>
      <c r="C11" s="13" t="s">
        <v>730</v>
      </c>
      <c r="D11" s="128">
        <v>113</v>
      </c>
      <c r="E11" s="124">
        <v>15</v>
      </c>
      <c r="F11" s="125">
        <v>1</v>
      </c>
      <c r="G11" s="138">
        <v>67504</v>
      </c>
      <c r="H11" s="140">
        <f t="shared" si="0"/>
        <v>810048</v>
      </c>
      <c r="I11" s="138"/>
      <c r="J11" s="138">
        <v>11097</v>
      </c>
      <c r="K11" s="138">
        <v>110965</v>
      </c>
      <c r="L11" s="138"/>
      <c r="M11" s="138"/>
      <c r="N11" s="138"/>
      <c r="O11" s="141">
        <f t="shared" si="1"/>
        <v>932110</v>
      </c>
    </row>
    <row r="12" spans="1:15" ht="15" customHeight="1" x14ac:dyDescent="0.25">
      <c r="A12" s="537" t="s">
        <v>2617</v>
      </c>
      <c r="B12" s="537"/>
      <c r="C12" s="106" t="s">
        <v>2743</v>
      </c>
      <c r="D12" s="128">
        <v>113</v>
      </c>
      <c r="E12" s="124">
        <v>15</v>
      </c>
      <c r="F12" s="125">
        <v>1</v>
      </c>
      <c r="G12" s="138">
        <v>18511</v>
      </c>
      <c r="H12" s="140">
        <f t="shared" si="0"/>
        <v>222132</v>
      </c>
      <c r="I12" s="138"/>
      <c r="J12" s="138">
        <v>3043</v>
      </c>
      <c r="K12" s="138">
        <v>30429</v>
      </c>
      <c r="L12" s="138"/>
      <c r="M12" s="138"/>
      <c r="N12" s="138"/>
      <c r="O12" s="141">
        <f t="shared" si="1"/>
        <v>255604</v>
      </c>
    </row>
    <row r="13" spans="1:15" x14ac:dyDescent="0.25">
      <c r="A13" s="537" t="s">
        <v>2618</v>
      </c>
      <c r="B13" s="537"/>
      <c r="C13" s="106" t="s">
        <v>2743</v>
      </c>
      <c r="D13" s="128">
        <v>113</v>
      </c>
      <c r="E13" s="124">
        <v>15</v>
      </c>
      <c r="F13" s="125">
        <v>1</v>
      </c>
      <c r="G13" s="138">
        <v>22357</v>
      </c>
      <c r="H13" s="140">
        <f t="shared" si="0"/>
        <v>268284</v>
      </c>
      <c r="I13" s="138"/>
      <c r="J13" s="138">
        <v>3675</v>
      </c>
      <c r="K13" s="138">
        <v>36751</v>
      </c>
      <c r="L13" s="138"/>
      <c r="M13" s="138"/>
      <c r="N13" s="138"/>
      <c r="O13" s="141">
        <f t="shared" si="1"/>
        <v>308710</v>
      </c>
    </row>
    <row r="14" spans="1:15" x14ac:dyDescent="0.25">
      <c r="A14" s="537" t="s">
        <v>2619</v>
      </c>
      <c r="B14" s="537"/>
      <c r="C14" s="106" t="s">
        <v>730</v>
      </c>
      <c r="D14" s="128">
        <v>113</v>
      </c>
      <c r="E14" s="124">
        <v>15</v>
      </c>
      <c r="F14" s="125">
        <v>1</v>
      </c>
      <c r="G14" s="137">
        <v>16286</v>
      </c>
      <c r="H14" s="140">
        <f t="shared" si="0"/>
        <v>195432</v>
      </c>
      <c r="I14" s="137"/>
      <c r="J14" s="137">
        <v>2677</v>
      </c>
      <c r="K14" s="137">
        <v>26772</v>
      </c>
      <c r="L14" s="137"/>
      <c r="M14" s="137"/>
      <c r="N14" s="137"/>
      <c r="O14" s="141">
        <f t="shared" si="1"/>
        <v>224881</v>
      </c>
    </row>
    <row r="15" spans="1:15" x14ac:dyDescent="0.25">
      <c r="A15" s="537" t="s">
        <v>2620</v>
      </c>
      <c r="B15" s="537"/>
      <c r="C15" s="106" t="s">
        <v>730</v>
      </c>
      <c r="D15" s="128">
        <v>113</v>
      </c>
      <c r="E15" s="124">
        <v>15</v>
      </c>
      <c r="F15" s="125">
        <v>1</v>
      </c>
      <c r="G15" s="138">
        <v>12416</v>
      </c>
      <c r="H15" s="140">
        <f t="shared" si="0"/>
        <v>148992</v>
      </c>
      <c r="I15" s="138"/>
      <c r="J15" s="138">
        <v>2041</v>
      </c>
      <c r="K15" s="138">
        <v>20410</v>
      </c>
      <c r="L15" s="138"/>
      <c r="M15" s="138"/>
      <c r="N15" s="138"/>
      <c r="O15" s="141">
        <f t="shared" si="1"/>
        <v>171443</v>
      </c>
    </row>
    <row r="16" spans="1:15" x14ac:dyDescent="0.25">
      <c r="A16" s="537" t="s">
        <v>2621</v>
      </c>
      <c r="B16" s="537"/>
      <c r="C16" s="106" t="s">
        <v>2744</v>
      </c>
      <c r="D16" s="128">
        <v>113</v>
      </c>
      <c r="E16" s="124">
        <v>15</v>
      </c>
      <c r="F16" s="125">
        <v>1</v>
      </c>
      <c r="G16" s="138">
        <v>10409</v>
      </c>
      <c r="H16" s="140">
        <f t="shared" si="0"/>
        <v>124908</v>
      </c>
      <c r="I16" s="138"/>
      <c r="J16" s="138">
        <v>1711</v>
      </c>
      <c r="K16" s="138">
        <v>17111</v>
      </c>
      <c r="L16" s="138"/>
      <c r="M16" s="138"/>
      <c r="N16" s="138"/>
      <c r="O16" s="141">
        <f t="shared" si="1"/>
        <v>143730</v>
      </c>
    </row>
    <row r="17" spans="1:15" x14ac:dyDescent="0.25">
      <c r="A17" s="537" t="s">
        <v>2622</v>
      </c>
      <c r="B17" s="537"/>
      <c r="C17" s="106" t="s">
        <v>2744</v>
      </c>
      <c r="D17" s="128">
        <v>113</v>
      </c>
      <c r="E17" s="124">
        <v>15</v>
      </c>
      <c r="F17" s="125">
        <v>1</v>
      </c>
      <c r="G17" s="138">
        <v>18515</v>
      </c>
      <c r="H17" s="140">
        <f t="shared" si="0"/>
        <v>222180</v>
      </c>
      <c r="I17" s="138"/>
      <c r="J17" s="138">
        <v>3044</v>
      </c>
      <c r="K17" s="138">
        <v>30436</v>
      </c>
      <c r="L17" s="138"/>
      <c r="M17" s="138"/>
      <c r="N17" s="138"/>
      <c r="O17" s="141">
        <f t="shared" si="1"/>
        <v>255660</v>
      </c>
    </row>
    <row r="18" spans="1:15" x14ac:dyDescent="0.25">
      <c r="A18" s="537" t="s">
        <v>2623</v>
      </c>
      <c r="B18" s="537"/>
      <c r="C18" s="106" t="s">
        <v>2745</v>
      </c>
      <c r="D18" s="128">
        <v>113</v>
      </c>
      <c r="E18" s="124">
        <v>15</v>
      </c>
      <c r="F18" s="125">
        <v>1</v>
      </c>
      <c r="G18" s="138">
        <v>7177</v>
      </c>
      <c r="H18" s="140">
        <f t="shared" si="0"/>
        <v>86124</v>
      </c>
      <c r="I18" s="138"/>
      <c r="J18" s="138">
        <v>1180</v>
      </c>
      <c r="K18" s="138">
        <v>11798</v>
      </c>
      <c r="L18" s="138"/>
      <c r="M18" s="138"/>
      <c r="N18" s="138"/>
      <c r="O18" s="141">
        <f t="shared" si="1"/>
        <v>99102</v>
      </c>
    </row>
    <row r="19" spans="1:15" x14ac:dyDescent="0.25">
      <c r="A19" s="537" t="s">
        <v>2624</v>
      </c>
      <c r="B19" s="537"/>
      <c r="C19" s="106" t="s">
        <v>2746</v>
      </c>
      <c r="D19" s="128">
        <v>113</v>
      </c>
      <c r="E19" s="124">
        <v>15</v>
      </c>
      <c r="F19" s="125">
        <v>7</v>
      </c>
      <c r="G19" s="137">
        <v>9968</v>
      </c>
      <c r="H19" s="140">
        <f t="shared" si="0"/>
        <v>837312</v>
      </c>
      <c r="I19" s="137"/>
      <c r="J19" s="137">
        <v>11473</v>
      </c>
      <c r="K19" s="137">
        <v>114702</v>
      </c>
      <c r="L19" s="137"/>
      <c r="M19" s="137"/>
      <c r="N19" s="137"/>
      <c r="O19" s="141">
        <f t="shared" si="1"/>
        <v>963487</v>
      </c>
    </row>
    <row r="20" spans="1:15" x14ac:dyDescent="0.25">
      <c r="A20" s="537" t="s">
        <v>2621</v>
      </c>
      <c r="B20" s="537"/>
      <c r="C20" s="106" t="s">
        <v>2746</v>
      </c>
      <c r="D20" s="128">
        <v>113</v>
      </c>
      <c r="E20" s="124">
        <v>15</v>
      </c>
      <c r="F20" s="125">
        <v>1</v>
      </c>
      <c r="G20" s="138">
        <v>7165</v>
      </c>
      <c r="H20" s="140">
        <f t="shared" si="0"/>
        <v>85980</v>
      </c>
      <c r="I20" s="138"/>
      <c r="J20" s="138">
        <v>1178</v>
      </c>
      <c r="K20" s="138">
        <v>11778</v>
      </c>
      <c r="L20" s="138"/>
      <c r="M20" s="138"/>
      <c r="N20" s="138"/>
      <c r="O20" s="141">
        <f t="shared" si="1"/>
        <v>98936</v>
      </c>
    </row>
    <row r="21" spans="1:15" x14ac:dyDescent="0.25">
      <c r="A21" s="537" t="s">
        <v>2625</v>
      </c>
      <c r="B21" s="537"/>
      <c r="C21" s="106" t="s">
        <v>2746</v>
      </c>
      <c r="D21" s="128">
        <v>113</v>
      </c>
      <c r="E21" s="124">
        <v>15</v>
      </c>
      <c r="F21" s="125">
        <v>1</v>
      </c>
      <c r="G21" s="138">
        <v>10823</v>
      </c>
      <c r="H21" s="140">
        <f t="shared" si="0"/>
        <v>129876</v>
      </c>
      <c r="I21" s="138"/>
      <c r="J21" s="138">
        <v>1779</v>
      </c>
      <c r="K21" s="138">
        <v>17791</v>
      </c>
      <c r="L21" s="138"/>
      <c r="M21" s="138"/>
      <c r="N21" s="138"/>
      <c r="O21" s="141">
        <f t="shared" si="1"/>
        <v>149446</v>
      </c>
    </row>
    <row r="22" spans="1:15" x14ac:dyDescent="0.25">
      <c r="A22" s="537" t="s">
        <v>2625</v>
      </c>
      <c r="B22" s="537"/>
      <c r="C22" s="106" t="s">
        <v>2746</v>
      </c>
      <c r="D22" s="128">
        <v>113</v>
      </c>
      <c r="E22" s="124">
        <v>15</v>
      </c>
      <c r="F22" s="125">
        <v>1</v>
      </c>
      <c r="G22" s="138">
        <v>6411</v>
      </c>
      <c r="H22" s="140">
        <f t="shared" si="0"/>
        <v>76932</v>
      </c>
      <c r="I22" s="138"/>
      <c r="J22" s="138">
        <v>1054</v>
      </c>
      <c r="K22" s="138">
        <v>10539</v>
      </c>
      <c r="L22" s="138"/>
      <c r="M22" s="138"/>
      <c r="N22" s="138"/>
      <c r="O22" s="141">
        <f t="shared" si="1"/>
        <v>88525</v>
      </c>
    </row>
    <row r="23" spans="1:15" x14ac:dyDescent="0.25">
      <c r="A23" s="537" t="s">
        <v>2626</v>
      </c>
      <c r="B23" s="537"/>
      <c r="C23" s="106" t="s">
        <v>2746</v>
      </c>
      <c r="D23" s="128">
        <v>113</v>
      </c>
      <c r="E23" s="124">
        <v>15</v>
      </c>
      <c r="F23" s="125">
        <v>6</v>
      </c>
      <c r="G23" s="138">
        <v>10823</v>
      </c>
      <c r="H23" s="140">
        <f t="shared" si="0"/>
        <v>779256</v>
      </c>
      <c r="I23" s="138"/>
      <c r="J23" s="138">
        <v>10674</v>
      </c>
      <c r="K23" s="138">
        <v>106746</v>
      </c>
      <c r="L23" s="138"/>
      <c r="M23" s="138"/>
      <c r="N23" s="138"/>
      <c r="O23" s="141">
        <f t="shared" si="1"/>
        <v>896676</v>
      </c>
    </row>
    <row r="24" spans="1:15" x14ac:dyDescent="0.25">
      <c r="A24" s="537" t="s">
        <v>2627</v>
      </c>
      <c r="B24" s="537"/>
      <c r="C24" s="106" t="s">
        <v>2746</v>
      </c>
      <c r="D24" s="128">
        <v>113</v>
      </c>
      <c r="E24" s="124">
        <v>15</v>
      </c>
      <c r="F24" s="125">
        <v>1</v>
      </c>
      <c r="G24" s="138">
        <v>7674</v>
      </c>
      <c r="H24" s="140">
        <f t="shared" si="0"/>
        <v>92088</v>
      </c>
      <c r="I24" s="138"/>
      <c r="J24" s="138">
        <v>1262</v>
      </c>
      <c r="K24" s="138">
        <v>12615</v>
      </c>
      <c r="L24" s="138"/>
      <c r="M24" s="138"/>
      <c r="N24" s="138"/>
      <c r="O24" s="141">
        <f t="shared" si="1"/>
        <v>105965</v>
      </c>
    </row>
    <row r="25" spans="1:15" x14ac:dyDescent="0.25">
      <c r="A25" s="537" t="s">
        <v>2627</v>
      </c>
      <c r="B25" s="537"/>
      <c r="C25" s="106" t="s">
        <v>2746</v>
      </c>
      <c r="D25" s="128">
        <v>113</v>
      </c>
      <c r="E25" s="124">
        <v>15</v>
      </c>
      <c r="F25" s="125">
        <v>3</v>
      </c>
      <c r="G25" s="138">
        <v>6411</v>
      </c>
      <c r="H25" s="140">
        <f t="shared" si="0"/>
        <v>230796</v>
      </c>
      <c r="I25" s="138"/>
      <c r="J25" s="138">
        <v>3162</v>
      </c>
      <c r="K25" s="138">
        <v>31617</v>
      </c>
      <c r="L25" s="138"/>
      <c r="M25" s="138"/>
      <c r="N25" s="138"/>
      <c r="O25" s="141">
        <f t="shared" si="1"/>
        <v>265575</v>
      </c>
    </row>
    <row r="26" spans="1:15" x14ac:dyDescent="0.25">
      <c r="A26" s="537" t="s">
        <v>2628</v>
      </c>
      <c r="B26" s="537"/>
      <c r="C26" s="106" t="s">
        <v>2746</v>
      </c>
      <c r="D26" s="128">
        <v>113</v>
      </c>
      <c r="E26" s="124">
        <v>15</v>
      </c>
      <c r="F26" s="125">
        <v>1</v>
      </c>
      <c r="G26" s="138">
        <v>3150</v>
      </c>
      <c r="H26" s="140">
        <f t="shared" si="0"/>
        <v>37800</v>
      </c>
      <c r="I26" s="138"/>
      <c r="J26" s="138">
        <v>518</v>
      </c>
      <c r="K26" s="138">
        <v>5178</v>
      </c>
      <c r="L26" s="138"/>
      <c r="M26" s="138"/>
      <c r="N26" s="138"/>
      <c r="O26" s="141">
        <f t="shared" si="1"/>
        <v>43496</v>
      </c>
    </row>
    <row r="27" spans="1:15" x14ac:dyDescent="0.25">
      <c r="A27" s="537" t="s">
        <v>2629</v>
      </c>
      <c r="B27" s="537"/>
      <c r="C27" s="106" t="s">
        <v>2746</v>
      </c>
      <c r="D27" s="128">
        <v>113</v>
      </c>
      <c r="E27" s="124">
        <v>15</v>
      </c>
      <c r="F27" s="125">
        <v>1</v>
      </c>
      <c r="G27" s="138">
        <v>6411</v>
      </c>
      <c r="H27" s="140">
        <f t="shared" si="0"/>
        <v>76932</v>
      </c>
      <c r="I27" s="138"/>
      <c r="J27" s="138">
        <v>1054</v>
      </c>
      <c r="K27" s="138">
        <v>10539</v>
      </c>
      <c r="L27" s="138"/>
      <c r="M27" s="138"/>
      <c r="N27" s="138"/>
      <c r="O27" s="141">
        <f t="shared" si="1"/>
        <v>88525</v>
      </c>
    </row>
    <row r="28" spans="1:15" x14ac:dyDescent="0.25">
      <c r="A28" s="537" t="s">
        <v>2630</v>
      </c>
      <c r="B28" s="537"/>
      <c r="C28" s="106" t="s">
        <v>2746</v>
      </c>
      <c r="D28" s="128">
        <v>113</v>
      </c>
      <c r="E28" s="124">
        <v>15</v>
      </c>
      <c r="F28" s="125">
        <v>1</v>
      </c>
      <c r="G28" s="137">
        <v>7165</v>
      </c>
      <c r="H28" s="140">
        <f t="shared" si="0"/>
        <v>85980</v>
      </c>
      <c r="I28" s="137"/>
      <c r="J28" s="137">
        <v>1178</v>
      </c>
      <c r="K28" s="137">
        <v>11778</v>
      </c>
      <c r="L28" s="137"/>
      <c r="M28" s="137"/>
      <c r="N28" s="137"/>
      <c r="O28" s="141">
        <f t="shared" si="1"/>
        <v>98936</v>
      </c>
    </row>
    <row r="29" spans="1:15" x14ac:dyDescent="0.25">
      <c r="A29" s="537" t="s">
        <v>2631</v>
      </c>
      <c r="B29" s="537"/>
      <c r="C29" s="106" t="s">
        <v>2746</v>
      </c>
      <c r="D29" s="128">
        <v>113</v>
      </c>
      <c r="E29" s="124">
        <v>15</v>
      </c>
      <c r="F29" s="125">
        <v>1</v>
      </c>
      <c r="G29" s="138">
        <v>6489</v>
      </c>
      <c r="H29" s="140">
        <f t="shared" si="0"/>
        <v>77868</v>
      </c>
      <c r="I29" s="138"/>
      <c r="J29" s="138">
        <v>1067</v>
      </c>
      <c r="K29" s="138">
        <v>10667</v>
      </c>
      <c r="L29" s="138"/>
      <c r="M29" s="138"/>
      <c r="N29" s="138"/>
      <c r="O29" s="141">
        <f t="shared" si="1"/>
        <v>89602</v>
      </c>
    </row>
    <row r="30" spans="1:15" x14ac:dyDescent="0.25">
      <c r="A30" s="537" t="s">
        <v>2632</v>
      </c>
      <c r="B30" s="537"/>
      <c r="C30" s="106" t="s">
        <v>2747</v>
      </c>
      <c r="D30" s="128">
        <v>113</v>
      </c>
      <c r="E30" s="124">
        <v>15</v>
      </c>
      <c r="F30" s="125">
        <v>2</v>
      </c>
      <c r="G30" s="138">
        <v>12304</v>
      </c>
      <c r="H30" s="140">
        <f t="shared" si="0"/>
        <v>295296</v>
      </c>
      <c r="I30" s="138"/>
      <c r="J30" s="138">
        <v>4046</v>
      </c>
      <c r="K30" s="138">
        <v>40452</v>
      </c>
      <c r="L30" s="138"/>
      <c r="M30" s="138"/>
      <c r="N30" s="138"/>
      <c r="O30" s="141">
        <f t="shared" si="1"/>
        <v>339794</v>
      </c>
    </row>
    <row r="31" spans="1:15" x14ac:dyDescent="0.25">
      <c r="A31" s="537" t="s">
        <v>2623</v>
      </c>
      <c r="B31" s="537"/>
      <c r="C31" s="106" t="s">
        <v>2748</v>
      </c>
      <c r="D31" s="128">
        <v>113</v>
      </c>
      <c r="E31" s="124">
        <v>15</v>
      </c>
      <c r="F31" s="125">
        <v>1</v>
      </c>
      <c r="G31" s="138">
        <v>10823</v>
      </c>
      <c r="H31" s="140">
        <f t="shared" si="0"/>
        <v>129876</v>
      </c>
      <c r="I31" s="138"/>
      <c r="J31" s="138">
        <v>1779</v>
      </c>
      <c r="K31" s="138">
        <v>17791</v>
      </c>
      <c r="L31" s="138"/>
      <c r="M31" s="138"/>
      <c r="N31" s="138"/>
      <c r="O31" s="141">
        <f t="shared" si="1"/>
        <v>149446</v>
      </c>
    </row>
    <row r="32" spans="1:15" x14ac:dyDescent="0.25">
      <c r="A32" s="537" t="s">
        <v>2633</v>
      </c>
      <c r="B32" s="537"/>
      <c r="C32" s="106" t="s">
        <v>2749</v>
      </c>
      <c r="D32" s="128">
        <v>113</v>
      </c>
      <c r="E32" s="124">
        <v>15</v>
      </c>
      <c r="F32" s="125">
        <v>1</v>
      </c>
      <c r="G32" s="138">
        <v>12304</v>
      </c>
      <c r="H32" s="140">
        <f t="shared" si="0"/>
        <v>147648</v>
      </c>
      <c r="I32" s="138"/>
      <c r="J32" s="138">
        <v>2023</v>
      </c>
      <c r="K32" s="138">
        <v>20226</v>
      </c>
      <c r="L32" s="138"/>
      <c r="M32" s="138"/>
      <c r="N32" s="138"/>
      <c r="O32" s="141">
        <f t="shared" si="1"/>
        <v>169897</v>
      </c>
    </row>
    <row r="33" spans="1:15" x14ac:dyDescent="0.25">
      <c r="A33" s="537" t="s">
        <v>2634</v>
      </c>
      <c r="B33" s="537"/>
      <c r="C33" s="106" t="s">
        <v>2749</v>
      </c>
      <c r="D33" s="128">
        <v>113</v>
      </c>
      <c r="E33" s="124">
        <v>15</v>
      </c>
      <c r="F33" s="125">
        <v>1</v>
      </c>
      <c r="G33" s="137">
        <v>12304</v>
      </c>
      <c r="H33" s="140">
        <f t="shared" si="0"/>
        <v>147648</v>
      </c>
      <c r="I33" s="137"/>
      <c r="J33" s="137">
        <v>2023</v>
      </c>
      <c r="K33" s="137">
        <v>20226</v>
      </c>
      <c r="L33" s="137"/>
      <c r="M33" s="137"/>
      <c r="N33" s="137"/>
      <c r="O33" s="141">
        <f t="shared" si="1"/>
        <v>169897</v>
      </c>
    </row>
    <row r="34" spans="1:15" x14ac:dyDescent="0.25">
      <c r="A34" s="537" t="s">
        <v>2630</v>
      </c>
      <c r="B34" s="537"/>
      <c r="C34" s="106" t="s">
        <v>2749</v>
      </c>
      <c r="D34" s="128">
        <v>113</v>
      </c>
      <c r="E34" s="124">
        <v>15</v>
      </c>
      <c r="F34" s="125">
        <v>1</v>
      </c>
      <c r="G34" s="138">
        <v>9151</v>
      </c>
      <c r="H34" s="140">
        <f t="shared" si="0"/>
        <v>109812</v>
      </c>
      <c r="I34" s="138"/>
      <c r="J34" s="138">
        <v>1504</v>
      </c>
      <c r="K34" s="138">
        <v>15043</v>
      </c>
      <c r="L34" s="138"/>
      <c r="M34" s="138"/>
      <c r="N34" s="138"/>
      <c r="O34" s="141">
        <f t="shared" si="1"/>
        <v>126359</v>
      </c>
    </row>
    <row r="35" spans="1:15" x14ac:dyDescent="0.25">
      <c r="A35" s="537" t="s">
        <v>2620</v>
      </c>
      <c r="B35" s="537"/>
      <c r="C35" s="106" t="s">
        <v>2750</v>
      </c>
      <c r="D35" s="128">
        <v>113</v>
      </c>
      <c r="E35" s="124">
        <v>15</v>
      </c>
      <c r="F35" s="125">
        <v>1</v>
      </c>
      <c r="G35" s="138">
        <v>14867</v>
      </c>
      <c r="H35" s="140">
        <f t="shared" si="0"/>
        <v>178404</v>
      </c>
      <c r="I35" s="138"/>
      <c r="J35" s="138">
        <v>2444</v>
      </c>
      <c r="K35" s="138">
        <v>24439</v>
      </c>
      <c r="L35" s="138"/>
      <c r="M35" s="138"/>
      <c r="N35" s="138"/>
      <c r="O35" s="141">
        <f t="shared" si="1"/>
        <v>205287</v>
      </c>
    </row>
    <row r="36" spans="1:15" x14ac:dyDescent="0.25">
      <c r="A36" s="537" t="s">
        <v>2630</v>
      </c>
      <c r="B36" s="537"/>
      <c r="C36" s="106" t="s">
        <v>2750</v>
      </c>
      <c r="D36" s="128">
        <v>113</v>
      </c>
      <c r="E36" s="124">
        <v>15</v>
      </c>
      <c r="F36" s="125">
        <v>1</v>
      </c>
      <c r="G36" s="138">
        <v>12302</v>
      </c>
      <c r="H36" s="140">
        <f t="shared" si="0"/>
        <v>147624</v>
      </c>
      <c r="I36" s="138"/>
      <c r="J36" s="138">
        <v>2023</v>
      </c>
      <c r="K36" s="138">
        <v>20222</v>
      </c>
      <c r="L36" s="138"/>
      <c r="M36" s="138"/>
      <c r="N36" s="138"/>
      <c r="O36" s="141">
        <f t="shared" si="1"/>
        <v>169869</v>
      </c>
    </row>
    <row r="37" spans="1:15" x14ac:dyDescent="0.25">
      <c r="A37" s="537" t="s">
        <v>2635</v>
      </c>
      <c r="B37" s="537"/>
      <c r="C37" s="106" t="s">
        <v>726</v>
      </c>
      <c r="D37" s="128">
        <v>113</v>
      </c>
      <c r="E37" s="124">
        <v>15</v>
      </c>
      <c r="F37" s="125">
        <v>1</v>
      </c>
      <c r="G37" s="138">
        <v>16933</v>
      </c>
      <c r="H37" s="140">
        <f t="shared" si="0"/>
        <v>203196</v>
      </c>
      <c r="I37" s="138"/>
      <c r="J37" s="138">
        <v>2784</v>
      </c>
      <c r="K37" s="138">
        <v>27835</v>
      </c>
      <c r="L37" s="138"/>
      <c r="M37" s="138"/>
      <c r="N37" s="138"/>
      <c r="O37" s="141">
        <f t="shared" si="1"/>
        <v>233815</v>
      </c>
    </row>
    <row r="38" spans="1:15" x14ac:dyDescent="0.25">
      <c r="A38" s="537" t="s">
        <v>2636</v>
      </c>
      <c r="B38" s="537"/>
      <c r="C38" s="106" t="s">
        <v>726</v>
      </c>
      <c r="D38" s="128">
        <v>113</v>
      </c>
      <c r="E38" s="124">
        <v>15</v>
      </c>
      <c r="F38" s="125">
        <v>1</v>
      </c>
      <c r="G38" s="138">
        <v>18513</v>
      </c>
      <c r="H38" s="140">
        <f t="shared" si="0"/>
        <v>222156</v>
      </c>
      <c r="I38" s="138"/>
      <c r="J38" s="138">
        <v>3043</v>
      </c>
      <c r="K38" s="138">
        <v>30432</v>
      </c>
      <c r="L38" s="138"/>
      <c r="M38" s="138"/>
      <c r="N38" s="138"/>
      <c r="O38" s="141">
        <f t="shared" si="1"/>
        <v>255631</v>
      </c>
    </row>
    <row r="39" spans="1:15" x14ac:dyDescent="0.25">
      <c r="A39" s="537" t="s">
        <v>2637</v>
      </c>
      <c r="B39" s="537"/>
      <c r="C39" s="106" t="s">
        <v>726</v>
      </c>
      <c r="D39" s="128">
        <v>113</v>
      </c>
      <c r="E39" s="124">
        <v>15</v>
      </c>
      <c r="F39" s="125">
        <v>1</v>
      </c>
      <c r="G39" s="138">
        <v>11532</v>
      </c>
      <c r="H39" s="140">
        <f t="shared" si="0"/>
        <v>138384</v>
      </c>
      <c r="I39" s="138"/>
      <c r="J39" s="138">
        <v>1896</v>
      </c>
      <c r="K39" s="138">
        <v>18957</v>
      </c>
      <c r="L39" s="138"/>
      <c r="M39" s="138"/>
      <c r="N39" s="138"/>
      <c r="O39" s="141">
        <f t="shared" si="1"/>
        <v>159237</v>
      </c>
    </row>
    <row r="40" spans="1:15" x14ac:dyDescent="0.25">
      <c r="A40" s="537" t="s">
        <v>2638</v>
      </c>
      <c r="B40" s="537"/>
      <c r="C40" s="106" t="s">
        <v>2751</v>
      </c>
      <c r="D40" s="128">
        <v>113</v>
      </c>
      <c r="E40" s="124">
        <v>15</v>
      </c>
      <c r="F40" s="125">
        <v>1</v>
      </c>
      <c r="G40" s="137">
        <v>34629</v>
      </c>
      <c r="H40" s="140">
        <f t="shared" si="0"/>
        <v>415548</v>
      </c>
      <c r="I40" s="137"/>
      <c r="J40" s="137">
        <v>5692</v>
      </c>
      <c r="K40" s="137">
        <v>56924</v>
      </c>
      <c r="L40" s="137"/>
      <c r="M40" s="137"/>
      <c r="N40" s="137"/>
      <c r="O40" s="141">
        <f t="shared" si="1"/>
        <v>478164</v>
      </c>
    </row>
    <row r="41" spans="1:15" x14ac:dyDescent="0.25">
      <c r="A41" s="537" t="s">
        <v>2621</v>
      </c>
      <c r="B41" s="537"/>
      <c r="C41" s="106" t="s">
        <v>2751</v>
      </c>
      <c r="D41" s="128">
        <v>113</v>
      </c>
      <c r="E41" s="124">
        <v>15</v>
      </c>
      <c r="F41" s="125">
        <v>1</v>
      </c>
      <c r="G41" s="138">
        <v>20332</v>
      </c>
      <c r="H41" s="140">
        <f t="shared" si="0"/>
        <v>243984</v>
      </c>
      <c r="I41" s="138"/>
      <c r="J41" s="138">
        <v>3342</v>
      </c>
      <c r="K41" s="138">
        <v>33422</v>
      </c>
      <c r="L41" s="138"/>
      <c r="M41" s="138"/>
      <c r="N41" s="138"/>
      <c r="O41" s="141">
        <f t="shared" si="1"/>
        <v>280748</v>
      </c>
    </row>
    <row r="42" spans="1:15" x14ac:dyDescent="0.25">
      <c r="A42" s="537" t="s">
        <v>2639</v>
      </c>
      <c r="B42" s="537"/>
      <c r="C42" s="106" t="s">
        <v>2751</v>
      </c>
      <c r="D42" s="128">
        <v>113</v>
      </c>
      <c r="E42" s="124">
        <v>15</v>
      </c>
      <c r="F42" s="125">
        <v>1</v>
      </c>
      <c r="G42" s="137">
        <v>19426</v>
      </c>
      <c r="H42" s="140">
        <f t="shared" si="0"/>
        <v>233112</v>
      </c>
      <c r="I42" s="137"/>
      <c r="J42" s="137">
        <v>3193</v>
      </c>
      <c r="K42" s="137">
        <v>31933</v>
      </c>
      <c r="L42" s="137"/>
      <c r="M42" s="137"/>
      <c r="N42" s="137"/>
      <c r="O42" s="141">
        <f t="shared" si="1"/>
        <v>268238</v>
      </c>
    </row>
    <row r="43" spans="1:15" x14ac:dyDescent="0.25">
      <c r="A43" s="537" t="s">
        <v>2640</v>
      </c>
      <c r="B43" s="537"/>
      <c r="C43" s="106" t="s">
        <v>2751</v>
      </c>
      <c r="D43" s="128">
        <v>113</v>
      </c>
      <c r="E43" s="124">
        <v>15</v>
      </c>
      <c r="F43" s="125">
        <v>1</v>
      </c>
      <c r="G43" s="138">
        <v>18515</v>
      </c>
      <c r="H43" s="140">
        <f t="shared" si="0"/>
        <v>222180</v>
      </c>
      <c r="I43" s="138"/>
      <c r="J43" s="138">
        <v>3044</v>
      </c>
      <c r="K43" s="138">
        <v>30436</v>
      </c>
      <c r="L43" s="138"/>
      <c r="M43" s="138"/>
      <c r="N43" s="138"/>
      <c r="O43" s="141">
        <f t="shared" si="1"/>
        <v>255660</v>
      </c>
    </row>
    <row r="44" spans="1:15" x14ac:dyDescent="0.25">
      <c r="A44" s="537" t="s">
        <v>2621</v>
      </c>
      <c r="B44" s="537"/>
      <c r="C44" s="106" t="s">
        <v>2751</v>
      </c>
      <c r="D44" s="128">
        <v>113</v>
      </c>
      <c r="E44" s="124">
        <v>15</v>
      </c>
      <c r="F44" s="125">
        <v>1</v>
      </c>
      <c r="G44" s="138">
        <v>17483</v>
      </c>
      <c r="H44" s="140">
        <f t="shared" si="0"/>
        <v>209796</v>
      </c>
      <c r="I44" s="138"/>
      <c r="J44" s="138">
        <v>2874</v>
      </c>
      <c r="K44" s="138">
        <v>28739</v>
      </c>
      <c r="L44" s="138"/>
      <c r="M44" s="138"/>
      <c r="N44" s="138"/>
      <c r="O44" s="141">
        <f t="shared" si="1"/>
        <v>241409</v>
      </c>
    </row>
    <row r="45" spans="1:15" x14ac:dyDescent="0.25">
      <c r="A45" s="537" t="s">
        <v>2621</v>
      </c>
      <c r="B45" s="537"/>
      <c r="C45" s="107" t="s">
        <v>2751</v>
      </c>
      <c r="D45" s="128">
        <v>113</v>
      </c>
      <c r="E45" s="124">
        <v>15</v>
      </c>
      <c r="F45" s="126">
        <v>3</v>
      </c>
      <c r="G45" s="139">
        <v>12550</v>
      </c>
      <c r="H45" s="140">
        <f t="shared" si="0"/>
        <v>451800</v>
      </c>
      <c r="I45" s="139"/>
      <c r="J45" s="139">
        <v>6189</v>
      </c>
      <c r="K45" s="139">
        <v>61890</v>
      </c>
      <c r="L45" s="139"/>
      <c r="M45" s="139"/>
      <c r="N45" s="139"/>
      <c r="O45" s="141">
        <f t="shared" si="1"/>
        <v>519879</v>
      </c>
    </row>
    <row r="46" spans="1:15" x14ac:dyDescent="0.25">
      <c r="A46" s="537" t="s">
        <v>2630</v>
      </c>
      <c r="B46" s="537"/>
      <c r="C46" s="107" t="s">
        <v>2751</v>
      </c>
      <c r="D46" s="128">
        <v>113</v>
      </c>
      <c r="E46" s="124">
        <v>15</v>
      </c>
      <c r="F46" s="126">
        <v>1</v>
      </c>
      <c r="G46" s="139">
        <v>10726</v>
      </c>
      <c r="H46" s="140">
        <f t="shared" si="0"/>
        <v>128712</v>
      </c>
      <c r="I46" s="139"/>
      <c r="J46" s="139">
        <v>1763</v>
      </c>
      <c r="K46" s="139">
        <v>17632</v>
      </c>
      <c r="L46" s="139"/>
      <c r="M46" s="139"/>
      <c r="N46" s="139"/>
      <c r="O46" s="141">
        <f t="shared" si="1"/>
        <v>148107</v>
      </c>
    </row>
    <row r="47" spans="1:15" x14ac:dyDescent="0.25">
      <c r="A47" s="537" t="s">
        <v>2641</v>
      </c>
      <c r="B47" s="537"/>
      <c r="C47" s="106" t="s">
        <v>2751</v>
      </c>
      <c r="D47" s="128">
        <v>113</v>
      </c>
      <c r="E47" s="124">
        <v>15</v>
      </c>
      <c r="F47" s="125">
        <v>1</v>
      </c>
      <c r="G47" s="138">
        <v>8920</v>
      </c>
      <c r="H47" s="140">
        <f t="shared" si="0"/>
        <v>107040</v>
      </c>
      <c r="I47" s="138"/>
      <c r="J47" s="138">
        <v>1466</v>
      </c>
      <c r="K47" s="138">
        <v>14663</v>
      </c>
      <c r="L47" s="138"/>
      <c r="M47" s="138"/>
      <c r="N47" s="138"/>
      <c r="O47" s="141">
        <f t="shared" si="1"/>
        <v>123169</v>
      </c>
    </row>
    <row r="48" spans="1:15" x14ac:dyDescent="0.25">
      <c r="A48" s="537" t="s">
        <v>2621</v>
      </c>
      <c r="B48" s="537"/>
      <c r="C48" s="106" t="s">
        <v>1765</v>
      </c>
      <c r="D48" s="128">
        <v>113</v>
      </c>
      <c r="E48" s="124">
        <v>15</v>
      </c>
      <c r="F48" s="125">
        <v>1</v>
      </c>
      <c r="G48" s="138">
        <v>10115</v>
      </c>
      <c r="H48" s="140">
        <f t="shared" si="0"/>
        <v>121380</v>
      </c>
      <c r="I48" s="138"/>
      <c r="J48" s="138">
        <v>1663</v>
      </c>
      <c r="K48" s="138">
        <v>16627</v>
      </c>
      <c r="L48" s="138"/>
      <c r="M48" s="138"/>
      <c r="N48" s="138"/>
      <c r="O48" s="141">
        <f t="shared" si="1"/>
        <v>139670</v>
      </c>
    </row>
    <row r="49" spans="1:15" x14ac:dyDescent="0.25">
      <c r="A49" s="537" t="s">
        <v>2621</v>
      </c>
      <c r="B49" s="537"/>
      <c r="C49" s="106" t="s">
        <v>1765</v>
      </c>
      <c r="D49" s="128">
        <v>113</v>
      </c>
      <c r="E49" s="124">
        <v>15</v>
      </c>
      <c r="F49" s="125">
        <v>1</v>
      </c>
      <c r="G49" s="138">
        <v>9725</v>
      </c>
      <c r="H49" s="140">
        <f t="shared" si="0"/>
        <v>116700</v>
      </c>
      <c r="I49" s="138"/>
      <c r="J49" s="138">
        <v>1599</v>
      </c>
      <c r="K49" s="138">
        <v>15986</v>
      </c>
      <c r="L49" s="138"/>
      <c r="M49" s="138"/>
      <c r="N49" s="138"/>
      <c r="O49" s="141">
        <f t="shared" si="1"/>
        <v>134285</v>
      </c>
    </row>
    <row r="50" spans="1:15" x14ac:dyDescent="0.25">
      <c r="A50" s="537" t="s">
        <v>2621</v>
      </c>
      <c r="B50" s="537"/>
      <c r="C50" s="106" t="s">
        <v>1765</v>
      </c>
      <c r="D50" s="128">
        <v>113</v>
      </c>
      <c r="E50" s="124">
        <v>15</v>
      </c>
      <c r="F50" s="125">
        <v>1</v>
      </c>
      <c r="G50" s="138">
        <v>10551</v>
      </c>
      <c r="H50" s="140">
        <f t="shared" si="0"/>
        <v>126612</v>
      </c>
      <c r="I50" s="138"/>
      <c r="J50" s="138">
        <v>1734</v>
      </c>
      <c r="K50" s="138">
        <v>17344</v>
      </c>
      <c r="L50" s="138"/>
      <c r="M50" s="138"/>
      <c r="N50" s="138"/>
      <c r="O50" s="141">
        <f t="shared" si="1"/>
        <v>145690</v>
      </c>
    </row>
    <row r="51" spans="1:15" x14ac:dyDescent="0.25">
      <c r="A51" s="537" t="s">
        <v>2642</v>
      </c>
      <c r="B51" s="537"/>
      <c r="C51" s="106" t="s">
        <v>1765</v>
      </c>
      <c r="D51" s="128">
        <v>113</v>
      </c>
      <c r="E51" s="124">
        <v>15</v>
      </c>
      <c r="F51" s="125">
        <v>2</v>
      </c>
      <c r="G51" s="138">
        <v>7416</v>
      </c>
      <c r="H51" s="140">
        <f t="shared" si="0"/>
        <v>177984</v>
      </c>
      <c r="I51" s="138"/>
      <c r="J51" s="138">
        <v>2438</v>
      </c>
      <c r="K51" s="138">
        <v>24382</v>
      </c>
      <c r="L51" s="138"/>
      <c r="M51" s="138"/>
      <c r="N51" s="138"/>
      <c r="O51" s="141">
        <f t="shared" si="1"/>
        <v>204804</v>
      </c>
    </row>
    <row r="52" spans="1:15" x14ac:dyDescent="0.25">
      <c r="A52" s="537" t="s">
        <v>2643</v>
      </c>
      <c r="B52" s="537"/>
      <c r="C52" s="106" t="s">
        <v>1765</v>
      </c>
      <c r="D52" s="128">
        <v>113</v>
      </c>
      <c r="E52" s="124">
        <v>15</v>
      </c>
      <c r="F52" s="125">
        <v>1</v>
      </c>
      <c r="G52" s="138">
        <v>18515</v>
      </c>
      <c r="H52" s="140">
        <f t="shared" si="0"/>
        <v>222180</v>
      </c>
      <c r="I52" s="138"/>
      <c r="J52" s="138">
        <v>3044</v>
      </c>
      <c r="K52" s="138">
        <v>30436</v>
      </c>
      <c r="L52" s="138"/>
      <c r="M52" s="138"/>
      <c r="N52" s="138"/>
      <c r="O52" s="141">
        <f t="shared" si="1"/>
        <v>255660</v>
      </c>
    </row>
    <row r="53" spans="1:15" x14ac:dyDescent="0.25">
      <c r="A53" s="537" t="s">
        <v>2633</v>
      </c>
      <c r="B53" s="537"/>
      <c r="C53" s="106" t="s">
        <v>2752</v>
      </c>
      <c r="D53" s="128">
        <v>113</v>
      </c>
      <c r="E53" s="124">
        <v>15</v>
      </c>
      <c r="F53" s="125">
        <v>1</v>
      </c>
      <c r="G53" s="138">
        <v>13757</v>
      </c>
      <c r="H53" s="140">
        <f t="shared" si="0"/>
        <v>165084</v>
      </c>
      <c r="I53" s="138"/>
      <c r="J53" s="138">
        <v>2261</v>
      </c>
      <c r="K53" s="138">
        <v>22614</v>
      </c>
      <c r="L53" s="138"/>
      <c r="M53" s="138"/>
      <c r="N53" s="138"/>
      <c r="O53" s="141">
        <f t="shared" si="1"/>
        <v>189959</v>
      </c>
    </row>
    <row r="54" spans="1:15" x14ac:dyDescent="0.25">
      <c r="A54" s="537" t="s">
        <v>2644</v>
      </c>
      <c r="B54" s="537"/>
      <c r="C54" s="106" t="s">
        <v>2753</v>
      </c>
      <c r="D54" s="128">
        <v>113</v>
      </c>
      <c r="E54" s="124">
        <v>15</v>
      </c>
      <c r="F54" s="125">
        <v>1</v>
      </c>
      <c r="G54" s="138">
        <v>18991</v>
      </c>
      <c r="H54" s="140">
        <f t="shared" si="0"/>
        <v>227892</v>
      </c>
      <c r="I54" s="138"/>
      <c r="J54" s="138">
        <v>3122</v>
      </c>
      <c r="K54" s="138">
        <v>31218</v>
      </c>
      <c r="L54" s="138"/>
      <c r="M54" s="138"/>
      <c r="N54" s="138"/>
      <c r="O54" s="141">
        <f t="shared" si="1"/>
        <v>262232</v>
      </c>
    </row>
    <row r="55" spans="1:15" x14ac:dyDescent="0.25">
      <c r="A55" s="537" t="s">
        <v>2621</v>
      </c>
      <c r="B55" s="537"/>
      <c r="C55" s="106" t="s">
        <v>2753</v>
      </c>
      <c r="D55" s="128">
        <v>113</v>
      </c>
      <c r="E55" s="124">
        <v>15</v>
      </c>
      <c r="F55" s="125">
        <v>1</v>
      </c>
      <c r="G55" s="137">
        <v>12024</v>
      </c>
      <c r="H55" s="140">
        <f t="shared" si="0"/>
        <v>144288</v>
      </c>
      <c r="I55" s="137"/>
      <c r="J55" s="137">
        <v>1977</v>
      </c>
      <c r="K55" s="137">
        <v>19765</v>
      </c>
      <c r="L55" s="137"/>
      <c r="M55" s="137"/>
      <c r="N55" s="137"/>
      <c r="O55" s="141">
        <f t="shared" si="1"/>
        <v>166030</v>
      </c>
    </row>
    <row r="56" spans="1:15" x14ac:dyDescent="0.25">
      <c r="A56" s="537" t="s">
        <v>2645</v>
      </c>
      <c r="B56" s="537"/>
      <c r="C56" s="106" t="s">
        <v>2753</v>
      </c>
      <c r="D56" s="128">
        <v>113</v>
      </c>
      <c r="E56" s="124">
        <v>15</v>
      </c>
      <c r="F56" s="125">
        <v>1</v>
      </c>
      <c r="G56" s="138">
        <v>23249</v>
      </c>
      <c r="H56" s="140">
        <f t="shared" si="0"/>
        <v>278988</v>
      </c>
      <c r="I56" s="138"/>
      <c r="J56" s="138">
        <v>3822</v>
      </c>
      <c r="K56" s="138">
        <v>38218</v>
      </c>
      <c r="L56" s="138"/>
      <c r="M56" s="138"/>
      <c r="N56" s="138"/>
      <c r="O56" s="141">
        <f t="shared" si="1"/>
        <v>321028</v>
      </c>
    </row>
    <row r="57" spans="1:15" x14ac:dyDescent="0.25">
      <c r="A57" s="537" t="s">
        <v>2633</v>
      </c>
      <c r="B57" s="537"/>
      <c r="C57" s="106" t="s">
        <v>2753</v>
      </c>
      <c r="D57" s="128">
        <v>113</v>
      </c>
      <c r="E57" s="124">
        <v>15</v>
      </c>
      <c r="F57" s="125">
        <v>1</v>
      </c>
      <c r="G57" s="138">
        <v>10823</v>
      </c>
      <c r="H57" s="140">
        <f t="shared" si="0"/>
        <v>129876</v>
      </c>
      <c r="I57" s="138"/>
      <c r="J57" s="138">
        <v>1779</v>
      </c>
      <c r="K57" s="138">
        <v>17791</v>
      </c>
      <c r="L57" s="138"/>
      <c r="M57" s="138"/>
      <c r="N57" s="138"/>
      <c r="O57" s="141">
        <f t="shared" si="1"/>
        <v>149446</v>
      </c>
    </row>
    <row r="58" spans="1:15" x14ac:dyDescent="0.25">
      <c r="A58" s="537" t="s">
        <v>2646</v>
      </c>
      <c r="B58" s="537"/>
      <c r="C58" s="106" t="s">
        <v>2753</v>
      </c>
      <c r="D58" s="128">
        <v>113</v>
      </c>
      <c r="E58" s="124">
        <v>15</v>
      </c>
      <c r="F58" s="125">
        <v>1</v>
      </c>
      <c r="G58" s="138">
        <v>11196</v>
      </c>
      <c r="H58" s="140">
        <f t="shared" si="0"/>
        <v>134352</v>
      </c>
      <c r="I58" s="138"/>
      <c r="J58" s="138">
        <v>1840</v>
      </c>
      <c r="K58" s="138">
        <v>18404</v>
      </c>
      <c r="L58" s="138"/>
      <c r="M58" s="138"/>
      <c r="N58" s="138"/>
      <c r="O58" s="141">
        <f t="shared" si="1"/>
        <v>154596</v>
      </c>
    </row>
    <row r="59" spans="1:15" x14ac:dyDescent="0.25">
      <c r="A59" s="537" t="s">
        <v>2647</v>
      </c>
      <c r="B59" s="537"/>
      <c r="C59" s="106" t="s">
        <v>2754</v>
      </c>
      <c r="D59" s="128">
        <v>113</v>
      </c>
      <c r="E59" s="124">
        <v>15</v>
      </c>
      <c r="F59" s="125">
        <v>1</v>
      </c>
      <c r="G59" s="137">
        <v>7674</v>
      </c>
      <c r="H59" s="140">
        <f t="shared" si="0"/>
        <v>92088</v>
      </c>
      <c r="I59" s="137"/>
      <c r="J59" s="137">
        <v>1262</v>
      </c>
      <c r="K59" s="137">
        <v>12615</v>
      </c>
      <c r="L59" s="137"/>
      <c r="M59" s="137"/>
      <c r="N59" s="137"/>
      <c r="O59" s="141">
        <f t="shared" si="1"/>
        <v>105965</v>
      </c>
    </row>
    <row r="60" spans="1:15" x14ac:dyDescent="0.25">
      <c r="A60" s="537" t="s">
        <v>2621</v>
      </c>
      <c r="B60" s="537"/>
      <c r="C60" s="106" t="s">
        <v>2754</v>
      </c>
      <c r="D60" s="128">
        <v>113</v>
      </c>
      <c r="E60" s="124">
        <v>15</v>
      </c>
      <c r="F60" s="125">
        <v>1</v>
      </c>
      <c r="G60" s="138">
        <v>10115</v>
      </c>
      <c r="H60" s="140">
        <f t="shared" si="0"/>
        <v>121380</v>
      </c>
      <c r="I60" s="138"/>
      <c r="J60" s="138">
        <v>1663</v>
      </c>
      <c r="K60" s="138">
        <v>16627</v>
      </c>
      <c r="L60" s="138"/>
      <c r="M60" s="138"/>
      <c r="N60" s="138"/>
      <c r="O60" s="141">
        <f t="shared" si="1"/>
        <v>139670</v>
      </c>
    </row>
    <row r="61" spans="1:15" x14ac:dyDescent="0.25">
      <c r="A61" s="537" t="s">
        <v>2643</v>
      </c>
      <c r="B61" s="537"/>
      <c r="C61" s="106" t="s">
        <v>2754</v>
      </c>
      <c r="D61" s="128">
        <v>113</v>
      </c>
      <c r="E61" s="124">
        <v>15</v>
      </c>
      <c r="F61" s="125">
        <v>1</v>
      </c>
      <c r="G61" s="138">
        <v>18515</v>
      </c>
      <c r="H61" s="140">
        <f t="shared" si="0"/>
        <v>222180</v>
      </c>
      <c r="I61" s="138"/>
      <c r="J61" s="138">
        <v>3044</v>
      </c>
      <c r="K61" s="138">
        <v>30436</v>
      </c>
      <c r="L61" s="138"/>
      <c r="M61" s="138"/>
      <c r="N61" s="138"/>
      <c r="O61" s="141">
        <f t="shared" si="1"/>
        <v>255660</v>
      </c>
    </row>
    <row r="62" spans="1:15" x14ac:dyDescent="0.25">
      <c r="A62" s="537" t="s">
        <v>2630</v>
      </c>
      <c r="B62" s="537"/>
      <c r="C62" s="106" t="s">
        <v>2754</v>
      </c>
      <c r="D62" s="128">
        <v>113</v>
      </c>
      <c r="E62" s="124">
        <v>15</v>
      </c>
      <c r="F62" s="125">
        <v>1</v>
      </c>
      <c r="G62" s="138">
        <v>11711</v>
      </c>
      <c r="H62" s="140">
        <f t="shared" si="0"/>
        <v>140532</v>
      </c>
      <c r="I62" s="138"/>
      <c r="J62" s="138">
        <v>1925</v>
      </c>
      <c r="K62" s="138">
        <v>19251</v>
      </c>
      <c r="L62" s="138"/>
      <c r="M62" s="138"/>
      <c r="N62" s="138"/>
      <c r="O62" s="141">
        <f t="shared" si="1"/>
        <v>161708</v>
      </c>
    </row>
    <row r="63" spans="1:15" x14ac:dyDescent="0.25">
      <c r="A63" s="537" t="s">
        <v>2621</v>
      </c>
      <c r="B63" s="537"/>
      <c r="C63" s="106" t="s">
        <v>2755</v>
      </c>
      <c r="D63" s="128">
        <v>113</v>
      </c>
      <c r="E63" s="124">
        <v>15</v>
      </c>
      <c r="F63" s="125">
        <v>1</v>
      </c>
      <c r="G63" s="138">
        <v>8856</v>
      </c>
      <c r="H63" s="140">
        <f t="shared" si="0"/>
        <v>106272</v>
      </c>
      <c r="I63" s="138"/>
      <c r="J63" s="138">
        <v>1456</v>
      </c>
      <c r="K63" s="138">
        <v>14558</v>
      </c>
      <c r="L63" s="138"/>
      <c r="M63" s="138"/>
      <c r="N63" s="138"/>
      <c r="O63" s="141">
        <f t="shared" si="1"/>
        <v>122286</v>
      </c>
    </row>
    <row r="64" spans="1:15" x14ac:dyDescent="0.25">
      <c r="A64" s="537" t="s">
        <v>2621</v>
      </c>
      <c r="B64" s="537"/>
      <c r="C64" s="106" t="s">
        <v>2755</v>
      </c>
      <c r="D64" s="128">
        <v>113</v>
      </c>
      <c r="E64" s="124">
        <v>15</v>
      </c>
      <c r="F64" s="125">
        <v>1</v>
      </c>
      <c r="G64" s="138">
        <v>7004</v>
      </c>
      <c r="H64" s="140">
        <f t="shared" si="0"/>
        <v>84048</v>
      </c>
      <c r="I64" s="138"/>
      <c r="J64" s="138">
        <v>1151</v>
      </c>
      <c r="K64" s="138">
        <v>11513</v>
      </c>
      <c r="L64" s="138"/>
      <c r="M64" s="138"/>
      <c r="N64" s="138"/>
      <c r="O64" s="141">
        <f t="shared" si="1"/>
        <v>96712</v>
      </c>
    </row>
    <row r="65" spans="1:15" x14ac:dyDescent="0.25">
      <c r="A65" s="537" t="s">
        <v>2621</v>
      </c>
      <c r="B65" s="537"/>
      <c r="C65" s="106" t="s">
        <v>2755</v>
      </c>
      <c r="D65" s="128">
        <v>113</v>
      </c>
      <c r="E65" s="124">
        <v>15</v>
      </c>
      <c r="F65" s="125">
        <v>1</v>
      </c>
      <c r="G65" s="138">
        <v>14272</v>
      </c>
      <c r="H65" s="140">
        <f t="shared" si="0"/>
        <v>171264</v>
      </c>
      <c r="I65" s="138"/>
      <c r="J65" s="138">
        <v>2346</v>
      </c>
      <c r="K65" s="138">
        <v>23461</v>
      </c>
      <c r="L65" s="138"/>
      <c r="M65" s="138"/>
      <c r="N65" s="138"/>
      <c r="O65" s="141">
        <f t="shared" si="1"/>
        <v>197071</v>
      </c>
    </row>
    <row r="66" spans="1:15" x14ac:dyDescent="0.25">
      <c r="A66" s="537" t="s">
        <v>2648</v>
      </c>
      <c r="B66" s="537"/>
      <c r="C66" s="106" t="s">
        <v>2755</v>
      </c>
      <c r="D66" s="128">
        <v>113</v>
      </c>
      <c r="E66" s="124">
        <v>15</v>
      </c>
      <c r="F66" s="125">
        <v>1</v>
      </c>
      <c r="G66" s="138">
        <v>18511</v>
      </c>
      <c r="H66" s="140">
        <f t="shared" si="0"/>
        <v>222132</v>
      </c>
      <c r="I66" s="138"/>
      <c r="J66" s="138">
        <v>3043</v>
      </c>
      <c r="K66" s="138">
        <v>30429</v>
      </c>
      <c r="L66" s="138"/>
      <c r="M66" s="138"/>
      <c r="N66" s="138"/>
      <c r="O66" s="141">
        <f t="shared" si="1"/>
        <v>255604</v>
      </c>
    </row>
    <row r="67" spans="1:15" x14ac:dyDescent="0.25">
      <c r="A67" s="537" t="s">
        <v>2620</v>
      </c>
      <c r="B67" s="537"/>
      <c r="C67" s="106" t="s">
        <v>2755</v>
      </c>
      <c r="D67" s="128">
        <v>113</v>
      </c>
      <c r="E67" s="124">
        <v>15</v>
      </c>
      <c r="F67" s="125">
        <v>1</v>
      </c>
      <c r="G67" s="138">
        <v>14333</v>
      </c>
      <c r="H67" s="140">
        <f t="shared" si="0"/>
        <v>171996</v>
      </c>
      <c r="I67" s="138"/>
      <c r="J67" s="138">
        <v>2356</v>
      </c>
      <c r="K67" s="138">
        <v>23561</v>
      </c>
      <c r="L67" s="138"/>
      <c r="M67" s="138"/>
      <c r="N67" s="138"/>
      <c r="O67" s="141">
        <f t="shared" si="1"/>
        <v>197913</v>
      </c>
    </row>
    <row r="68" spans="1:15" x14ac:dyDescent="0.25">
      <c r="A68" s="537" t="s">
        <v>2621</v>
      </c>
      <c r="B68" s="537"/>
      <c r="C68" s="106" t="s">
        <v>2756</v>
      </c>
      <c r="D68" s="128">
        <v>113</v>
      </c>
      <c r="E68" s="124">
        <v>15</v>
      </c>
      <c r="F68" s="125">
        <v>1</v>
      </c>
      <c r="G68" s="138">
        <v>10823</v>
      </c>
      <c r="H68" s="140">
        <f t="shared" si="0"/>
        <v>129876</v>
      </c>
      <c r="I68" s="138"/>
      <c r="J68" s="138">
        <v>1779</v>
      </c>
      <c r="K68" s="138">
        <v>17791</v>
      </c>
      <c r="L68" s="138"/>
      <c r="M68" s="138"/>
      <c r="N68" s="138"/>
      <c r="O68" s="141">
        <f t="shared" si="1"/>
        <v>149446</v>
      </c>
    </row>
    <row r="69" spans="1:15" x14ac:dyDescent="0.25">
      <c r="A69" s="537" t="s">
        <v>2625</v>
      </c>
      <c r="B69" s="537"/>
      <c r="C69" s="106" t="s">
        <v>2756</v>
      </c>
      <c r="D69" s="128">
        <v>113</v>
      </c>
      <c r="E69" s="124">
        <v>15</v>
      </c>
      <c r="F69" s="125">
        <v>1</v>
      </c>
      <c r="G69" s="137">
        <v>10823</v>
      </c>
      <c r="H69" s="140">
        <f t="shared" si="0"/>
        <v>129876</v>
      </c>
      <c r="I69" s="137"/>
      <c r="J69" s="137">
        <v>1779</v>
      </c>
      <c r="K69" s="137">
        <v>17791</v>
      </c>
      <c r="L69" s="137"/>
      <c r="M69" s="137"/>
      <c r="N69" s="137"/>
      <c r="O69" s="141">
        <f t="shared" si="1"/>
        <v>149446</v>
      </c>
    </row>
    <row r="70" spans="1:15" x14ac:dyDescent="0.25">
      <c r="A70" s="537" t="s">
        <v>2649</v>
      </c>
      <c r="B70" s="537"/>
      <c r="C70" s="106" t="s">
        <v>2756</v>
      </c>
      <c r="D70" s="128">
        <v>113</v>
      </c>
      <c r="E70" s="124">
        <v>15</v>
      </c>
      <c r="F70" s="125">
        <v>1</v>
      </c>
      <c r="G70" s="138">
        <v>10041</v>
      </c>
      <c r="H70" s="140">
        <f t="shared" si="0"/>
        <v>120492</v>
      </c>
      <c r="I70" s="138"/>
      <c r="J70" s="138">
        <v>1650</v>
      </c>
      <c r="K70" s="138">
        <v>16506</v>
      </c>
      <c r="L70" s="138"/>
      <c r="M70" s="138"/>
      <c r="N70" s="138"/>
      <c r="O70" s="141">
        <f t="shared" si="1"/>
        <v>138648</v>
      </c>
    </row>
    <row r="71" spans="1:15" x14ac:dyDescent="0.25">
      <c r="A71" s="537" t="s">
        <v>2620</v>
      </c>
      <c r="B71" s="537"/>
      <c r="C71" s="106" t="s">
        <v>2756</v>
      </c>
      <c r="D71" s="128">
        <v>113</v>
      </c>
      <c r="E71" s="124">
        <v>15</v>
      </c>
      <c r="F71" s="125">
        <v>1</v>
      </c>
      <c r="G71" s="138">
        <v>12416</v>
      </c>
      <c r="H71" s="140">
        <f t="shared" si="0"/>
        <v>148992</v>
      </c>
      <c r="I71" s="138"/>
      <c r="J71" s="138">
        <v>2041</v>
      </c>
      <c r="K71" s="138">
        <v>20410</v>
      </c>
      <c r="L71" s="138"/>
      <c r="M71" s="138"/>
      <c r="N71" s="138"/>
      <c r="O71" s="141">
        <f t="shared" si="1"/>
        <v>171443</v>
      </c>
    </row>
    <row r="72" spans="1:15" x14ac:dyDescent="0.25">
      <c r="A72" s="537" t="s">
        <v>2633</v>
      </c>
      <c r="B72" s="537"/>
      <c r="C72" s="106" t="s">
        <v>2756</v>
      </c>
      <c r="D72" s="128">
        <v>113</v>
      </c>
      <c r="E72" s="124">
        <v>15</v>
      </c>
      <c r="F72" s="125">
        <v>1</v>
      </c>
      <c r="G72" s="138">
        <v>12416</v>
      </c>
      <c r="H72" s="140">
        <f t="shared" si="0"/>
        <v>148992</v>
      </c>
      <c r="I72" s="138"/>
      <c r="J72" s="138">
        <v>2041</v>
      </c>
      <c r="K72" s="138">
        <v>20410</v>
      </c>
      <c r="L72" s="138"/>
      <c r="M72" s="138"/>
      <c r="N72" s="138"/>
      <c r="O72" s="141">
        <f t="shared" si="1"/>
        <v>171443</v>
      </c>
    </row>
    <row r="73" spans="1:15" x14ac:dyDescent="0.25">
      <c r="A73" s="537" t="s">
        <v>2650</v>
      </c>
      <c r="B73" s="537"/>
      <c r="C73" s="106" t="s">
        <v>2757</v>
      </c>
      <c r="D73" s="128">
        <v>113</v>
      </c>
      <c r="E73" s="124">
        <v>15</v>
      </c>
      <c r="F73" s="125">
        <v>1</v>
      </c>
      <c r="G73" s="138">
        <v>18513</v>
      </c>
      <c r="H73" s="140">
        <f t="shared" ref="H73:H136" si="2">IF(G73="","",IF(E73="","Se requiere asignar la fuente de financiamiento (FF)",IF(F73="","Es necesario establcer el número de plazas (No.)",IF(G73="","Se necesita establcer un monto mensual",F73*G73*12))))</f>
        <v>222156</v>
      </c>
      <c r="I73" s="138"/>
      <c r="J73" s="138">
        <v>3043</v>
      </c>
      <c r="K73" s="138">
        <v>30432</v>
      </c>
      <c r="L73" s="138"/>
      <c r="M73" s="138"/>
      <c r="N73" s="138"/>
      <c r="O73" s="141">
        <f t="shared" ref="O73:O136" si="3">SUM(H73:N73)</f>
        <v>255631</v>
      </c>
    </row>
    <row r="74" spans="1:15" x14ac:dyDescent="0.25">
      <c r="A74" s="537" t="s">
        <v>2650</v>
      </c>
      <c r="B74" s="537"/>
      <c r="C74" s="106" t="s">
        <v>2757</v>
      </c>
      <c r="D74" s="128">
        <v>113</v>
      </c>
      <c r="E74" s="124">
        <v>15</v>
      </c>
      <c r="F74" s="125">
        <v>1</v>
      </c>
      <c r="G74" s="138">
        <v>10823</v>
      </c>
      <c r="H74" s="140">
        <f t="shared" si="2"/>
        <v>129876</v>
      </c>
      <c r="I74" s="138"/>
      <c r="J74" s="138">
        <v>1779</v>
      </c>
      <c r="K74" s="138">
        <v>17791</v>
      </c>
      <c r="L74" s="138"/>
      <c r="M74" s="138"/>
      <c r="N74" s="138"/>
      <c r="O74" s="141">
        <f t="shared" si="3"/>
        <v>149446</v>
      </c>
    </row>
    <row r="75" spans="1:15" x14ac:dyDescent="0.25">
      <c r="A75" s="537" t="s">
        <v>2651</v>
      </c>
      <c r="B75" s="537"/>
      <c r="C75" s="106" t="s">
        <v>2757</v>
      </c>
      <c r="D75" s="128">
        <v>113</v>
      </c>
      <c r="E75" s="124">
        <v>15</v>
      </c>
      <c r="F75" s="125">
        <v>1</v>
      </c>
      <c r="G75" s="138">
        <v>9416</v>
      </c>
      <c r="H75" s="140">
        <f t="shared" si="2"/>
        <v>112992</v>
      </c>
      <c r="I75" s="138"/>
      <c r="J75" s="138">
        <v>1548</v>
      </c>
      <c r="K75" s="138">
        <v>15478</v>
      </c>
      <c r="L75" s="138"/>
      <c r="M75" s="138"/>
      <c r="N75" s="138"/>
      <c r="O75" s="141">
        <f t="shared" si="3"/>
        <v>130018</v>
      </c>
    </row>
    <row r="76" spans="1:15" x14ac:dyDescent="0.25">
      <c r="A76" s="537" t="s">
        <v>2652</v>
      </c>
      <c r="B76" s="537"/>
      <c r="C76" s="106" t="s">
        <v>2757</v>
      </c>
      <c r="D76" s="128">
        <v>113</v>
      </c>
      <c r="E76" s="124">
        <v>15</v>
      </c>
      <c r="F76" s="125">
        <v>1</v>
      </c>
      <c r="G76" s="138">
        <v>18515</v>
      </c>
      <c r="H76" s="140">
        <f t="shared" si="2"/>
        <v>222180</v>
      </c>
      <c r="I76" s="138"/>
      <c r="J76" s="138">
        <v>3044</v>
      </c>
      <c r="K76" s="138">
        <v>30436</v>
      </c>
      <c r="L76" s="138"/>
      <c r="M76" s="138"/>
      <c r="N76" s="138"/>
      <c r="O76" s="141">
        <f t="shared" si="3"/>
        <v>255660</v>
      </c>
    </row>
    <row r="77" spans="1:15" x14ac:dyDescent="0.25">
      <c r="A77" s="537" t="s">
        <v>2653</v>
      </c>
      <c r="B77" s="537"/>
      <c r="C77" s="106" t="s">
        <v>2757</v>
      </c>
      <c r="D77" s="128">
        <v>113</v>
      </c>
      <c r="E77" s="124">
        <v>15</v>
      </c>
      <c r="F77" s="125">
        <v>1</v>
      </c>
      <c r="G77" s="138">
        <v>12385</v>
      </c>
      <c r="H77" s="140">
        <f t="shared" si="2"/>
        <v>148620</v>
      </c>
      <c r="I77" s="138"/>
      <c r="J77" s="138">
        <v>2036</v>
      </c>
      <c r="K77" s="138">
        <v>20359</v>
      </c>
      <c r="L77" s="138"/>
      <c r="M77" s="138"/>
      <c r="N77" s="138"/>
      <c r="O77" s="141">
        <f t="shared" si="3"/>
        <v>171015</v>
      </c>
    </row>
    <row r="78" spans="1:15" x14ac:dyDescent="0.25">
      <c r="A78" s="537" t="s">
        <v>2630</v>
      </c>
      <c r="B78" s="537"/>
      <c r="C78" s="106" t="s">
        <v>2757</v>
      </c>
      <c r="D78" s="128">
        <v>113</v>
      </c>
      <c r="E78" s="124">
        <v>15</v>
      </c>
      <c r="F78" s="125">
        <v>1</v>
      </c>
      <c r="G78" s="138">
        <v>11532</v>
      </c>
      <c r="H78" s="140">
        <f t="shared" si="2"/>
        <v>138384</v>
      </c>
      <c r="I78" s="138"/>
      <c r="J78" s="138">
        <v>1896</v>
      </c>
      <c r="K78" s="138">
        <v>18957</v>
      </c>
      <c r="L78" s="138"/>
      <c r="M78" s="138"/>
      <c r="N78" s="138"/>
      <c r="O78" s="141">
        <f t="shared" si="3"/>
        <v>159237</v>
      </c>
    </row>
    <row r="79" spans="1:15" x14ac:dyDescent="0.25">
      <c r="A79" s="537" t="s">
        <v>2654</v>
      </c>
      <c r="B79" s="537"/>
      <c r="C79" s="106" t="s">
        <v>2757</v>
      </c>
      <c r="D79" s="128">
        <v>113</v>
      </c>
      <c r="E79" s="124">
        <v>15</v>
      </c>
      <c r="F79" s="125">
        <v>1</v>
      </c>
      <c r="G79" s="137">
        <v>12302</v>
      </c>
      <c r="H79" s="140">
        <f t="shared" si="2"/>
        <v>147624</v>
      </c>
      <c r="I79" s="137"/>
      <c r="J79" s="137">
        <v>2023</v>
      </c>
      <c r="K79" s="137">
        <v>20222</v>
      </c>
      <c r="L79" s="137"/>
      <c r="M79" s="137"/>
      <c r="N79" s="137"/>
      <c r="O79" s="141">
        <f t="shared" si="3"/>
        <v>169869</v>
      </c>
    </row>
    <row r="80" spans="1:15" x14ac:dyDescent="0.25">
      <c r="A80" s="537" t="s">
        <v>2621</v>
      </c>
      <c r="B80" s="537"/>
      <c r="C80" s="106" t="s">
        <v>2758</v>
      </c>
      <c r="D80" s="128">
        <v>113</v>
      </c>
      <c r="E80" s="124">
        <v>15</v>
      </c>
      <c r="F80" s="125">
        <v>1</v>
      </c>
      <c r="G80" s="138">
        <v>19426</v>
      </c>
      <c r="H80" s="140">
        <f t="shared" si="2"/>
        <v>233112</v>
      </c>
      <c r="I80" s="138"/>
      <c r="J80" s="138">
        <v>3193</v>
      </c>
      <c r="K80" s="138">
        <v>31933</v>
      </c>
      <c r="L80" s="138"/>
      <c r="M80" s="138"/>
      <c r="N80" s="138"/>
      <c r="O80" s="141">
        <f t="shared" si="3"/>
        <v>268238</v>
      </c>
    </row>
    <row r="81" spans="1:15" x14ac:dyDescent="0.25">
      <c r="A81" s="537" t="s">
        <v>2655</v>
      </c>
      <c r="B81" s="537"/>
      <c r="C81" s="106" t="s">
        <v>2758</v>
      </c>
      <c r="D81" s="128">
        <v>113</v>
      </c>
      <c r="E81" s="124">
        <v>15</v>
      </c>
      <c r="F81" s="125">
        <v>1</v>
      </c>
      <c r="G81" s="138">
        <v>12416</v>
      </c>
      <c r="H81" s="140">
        <f t="shared" si="2"/>
        <v>148992</v>
      </c>
      <c r="I81" s="138"/>
      <c r="J81" s="138">
        <v>2041</v>
      </c>
      <c r="K81" s="138">
        <v>20410</v>
      </c>
      <c r="L81" s="138"/>
      <c r="M81" s="138"/>
      <c r="N81" s="138"/>
      <c r="O81" s="141">
        <f t="shared" si="3"/>
        <v>171443</v>
      </c>
    </row>
    <row r="82" spans="1:15" x14ac:dyDescent="0.25">
      <c r="A82" s="537" t="s">
        <v>2630</v>
      </c>
      <c r="B82" s="537"/>
      <c r="C82" s="106" t="s">
        <v>2758</v>
      </c>
      <c r="D82" s="128">
        <v>113</v>
      </c>
      <c r="E82" s="124">
        <v>15</v>
      </c>
      <c r="F82" s="125">
        <v>1</v>
      </c>
      <c r="G82" s="138">
        <v>8617</v>
      </c>
      <c r="H82" s="140">
        <f t="shared" si="2"/>
        <v>103404</v>
      </c>
      <c r="I82" s="138"/>
      <c r="J82" s="138">
        <v>1416</v>
      </c>
      <c r="K82" s="138">
        <v>14165</v>
      </c>
      <c r="L82" s="138"/>
      <c r="M82" s="138"/>
      <c r="N82" s="138"/>
      <c r="O82" s="141">
        <f t="shared" si="3"/>
        <v>118985</v>
      </c>
    </row>
    <row r="83" spans="1:15" x14ac:dyDescent="0.25">
      <c r="A83" s="537" t="s">
        <v>2643</v>
      </c>
      <c r="B83" s="537"/>
      <c r="C83" s="106" t="s">
        <v>2759</v>
      </c>
      <c r="D83" s="128">
        <v>113</v>
      </c>
      <c r="E83" s="124">
        <v>15</v>
      </c>
      <c r="F83" s="125">
        <v>1</v>
      </c>
      <c r="G83" s="138">
        <v>18513</v>
      </c>
      <c r="H83" s="140">
        <f t="shared" si="2"/>
        <v>222156</v>
      </c>
      <c r="I83" s="138"/>
      <c r="J83" s="138">
        <v>3043</v>
      </c>
      <c r="K83" s="138">
        <v>30432</v>
      </c>
      <c r="L83" s="138"/>
      <c r="M83" s="138"/>
      <c r="N83" s="138"/>
      <c r="O83" s="141">
        <f t="shared" si="3"/>
        <v>255631</v>
      </c>
    </row>
    <row r="84" spans="1:15" x14ac:dyDescent="0.25">
      <c r="A84" s="537" t="s">
        <v>2656</v>
      </c>
      <c r="B84" s="537"/>
      <c r="C84" s="106" t="s">
        <v>2760</v>
      </c>
      <c r="D84" s="128">
        <v>113</v>
      </c>
      <c r="E84" s="124">
        <v>15</v>
      </c>
      <c r="F84" s="125">
        <v>1</v>
      </c>
      <c r="G84" s="138">
        <v>12304</v>
      </c>
      <c r="H84" s="140">
        <f t="shared" si="2"/>
        <v>147648</v>
      </c>
      <c r="I84" s="138"/>
      <c r="J84" s="138">
        <v>2023</v>
      </c>
      <c r="K84" s="138">
        <v>20226</v>
      </c>
      <c r="L84" s="138"/>
      <c r="M84" s="138"/>
      <c r="N84" s="138"/>
      <c r="O84" s="141">
        <f t="shared" si="3"/>
        <v>169897</v>
      </c>
    </row>
    <row r="85" spans="1:15" x14ac:dyDescent="0.25">
      <c r="A85" s="537" t="s">
        <v>2630</v>
      </c>
      <c r="B85" s="537"/>
      <c r="C85" s="106" t="s">
        <v>2761</v>
      </c>
      <c r="D85" s="128">
        <v>113</v>
      </c>
      <c r="E85" s="124">
        <v>15</v>
      </c>
      <c r="F85" s="125">
        <v>1</v>
      </c>
      <c r="G85" s="138">
        <v>11196</v>
      </c>
      <c r="H85" s="140">
        <f t="shared" si="2"/>
        <v>134352</v>
      </c>
      <c r="I85" s="138"/>
      <c r="J85" s="138">
        <v>1840</v>
      </c>
      <c r="K85" s="138">
        <v>18404</v>
      </c>
      <c r="L85" s="138"/>
      <c r="M85" s="138"/>
      <c r="N85" s="138"/>
      <c r="O85" s="141">
        <f t="shared" si="3"/>
        <v>154596</v>
      </c>
    </row>
    <row r="86" spans="1:15" x14ac:dyDescent="0.25">
      <c r="A86" s="537" t="s">
        <v>2643</v>
      </c>
      <c r="B86" s="537"/>
      <c r="C86" s="106" t="s">
        <v>2761</v>
      </c>
      <c r="D86" s="128">
        <v>113</v>
      </c>
      <c r="E86" s="124">
        <v>15</v>
      </c>
      <c r="F86" s="125">
        <v>1</v>
      </c>
      <c r="G86" s="138">
        <v>18515</v>
      </c>
      <c r="H86" s="140">
        <f t="shared" si="2"/>
        <v>222180</v>
      </c>
      <c r="I86" s="138"/>
      <c r="J86" s="138">
        <v>3044</v>
      </c>
      <c r="K86" s="138">
        <v>30436</v>
      </c>
      <c r="L86" s="138"/>
      <c r="M86" s="138"/>
      <c r="N86" s="138"/>
      <c r="O86" s="141">
        <f t="shared" si="3"/>
        <v>255660</v>
      </c>
    </row>
    <row r="87" spans="1:15" x14ac:dyDescent="0.25">
      <c r="A87" s="537" t="s">
        <v>2657</v>
      </c>
      <c r="B87" s="537"/>
      <c r="C87" s="106" t="s">
        <v>2761</v>
      </c>
      <c r="D87" s="128">
        <v>113</v>
      </c>
      <c r="E87" s="124">
        <v>15</v>
      </c>
      <c r="F87" s="125">
        <v>1</v>
      </c>
      <c r="G87" s="137">
        <v>10041</v>
      </c>
      <c r="H87" s="140">
        <f t="shared" si="2"/>
        <v>120492</v>
      </c>
      <c r="I87" s="137"/>
      <c r="J87" s="137">
        <v>1650</v>
      </c>
      <c r="K87" s="137">
        <v>16506</v>
      </c>
      <c r="L87" s="137"/>
      <c r="M87" s="137"/>
      <c r="N87" s="137"/>
      <c r="O87" s="141">
        <f t="shared" si="3"/>
        <v>138648</v>
      </c>
    </row>
    <row r="88" spans="1:15" x14ac:dyDescent="0.25">
      <c r="A88" s="537" t="s">
        <v>2633</v>
      </c>
      <c r="B88" s="537"/>
      <c r="C88" s="106" t="s">
        <v>2762</v>
      </c>
      <c r="D88" s="128">
        <v>113</v>
      </c>
      <c r="E88" s="124">
        <v>15</v>
      </c>
      <c r="F88" s="125">
        <v>1</v>
      </c>
      <c r="G88" s="138">
        <v>14333</v>
      </c>
      <c r="H88" s="140">
        <f t="shared" si="2"/>
        <v>171996</v>
      </c>
      <c r="I88" s="138"/>
      <c r="J88" s="138">
        <v>2356</v>
      </c>
      <c r="K88" s="138">
        <v>23561</v>
      </c>
      <c r="L88" s="138"/>
      <c r="M88" s="138"/>
      <c r="N88" s="138"/>
      <c r="O88" s="141">
        <f t="shared" si="3"/>
        <v>197913</v>
      </c>
    </row>
    <row r="89" spans="1:15" x14ac:dyDescent="0.25">
      <c r="A89" s="537" t="s">
        <v>2643</v>
      </c>
      <c r="B89" s="537"/>
      <c r="C89" s="106" t="s">
        <v>2763</v>
      </c>
      <c r="D89" s="128">
        <v>113</v>
      </c>
      <c r="E89" s="124">
        <v>15</v>
      </c>
      <c r="F89" s="125">
        <v>1</v>
      </c>
      <c r="G89" s="138">
        <v>18513</v>
      </c>
      <c r="H89" s="140">
        <f t="shared" si="2"/>
        <v>222156</v>
      </c>
      <c r="I89" s="138"/>
      <c r="J89" s="138">
        <v>3043</v>
      </c>
      <c r="K89" s="138">
        <v>30432</v>
      </c>
      <c r="L89" s="138"/>
      <c r="M89" s="138"/>
      <c r="N89" s="138"/>
      <c r="O89" s="141">
        <f t="shared" si="3"/>
        <v>255631</v>
      </c>
    </row>
    <row r="90" spans="1:15" x14ac:dyDescent="0.25">
      <c r="A90" s="537" t="s">
        <v>2658</v>
      </c>
      <c r="B90" s="537"/>
      <c r="C90" s="106" t="s">
        <v>2763</v>
      </c>
      <c r="D90" s="128">
        <v>113</v>
      </c>
      <c r="E90" s="124">
        <v>15</v>
      </c>
      <c r="F90" s="125">
        <v>1</v>
      </c>
      <c r="G90" s="137">
        <v>10104</v>
      </c>
      <c r="H90" s="140">
        <f t="shared" si="2"/>
        <v>121248</v>
      </c>
      <c r="I90" s="137"/>
      <c r="J90" s="137">
        <v>1661</v>
      </c>
      <c r="K90" s="137">
        <v>16609</v>
      </c>
      <c r="L90" s="137"/>
      <c r="M90" s="137"/>
      <c r="N90" s="137"/>
      <c r="O90" s="141">
        <f t="shared" si="3"/>
        <v>139518</v>
      </c>
    </row>
    <row r="91" spans="1:15" x14ac:dyDescent="0.25">
      <c r="A91" s="537" t="s">
        <v>2659</v>
      </c>
      <c r="B91" s="537"/>
      <c r="C91" s="106" t="s">
        <v>2763</v>
      </c>
      <c r="D91" s="128">
        <v>113</v>
      </c>
      <c r="E91" s="124">
        <v>15</v>
      </c>
      <c r="F91" s="125">
        <v>1</v>
      </c>
      <c r="G91" s="138">
        <v>9723</v>
      </c>
      <c r="H91" s="140">
        <f t="shared" si="2"/>
        <v>116676</v>
      </c>
      <c r="I91" s="138"/>
      <c r="J91" s="138">
        <v>1599</v>
      </c>
      <c r="K91" s="138">
        <v>15983</v>
      </c>
      <c r="L91" s="138"/>
      <c r="M91" s="138"/>
      <c r="N91" s="138"/>
      <c r="O91" s="141">
        <f t="shared" si="3"/>
        <v>134258</v>
      </c>
    </row>
    <row r="92" spans="1:15" x14ac:dyDescent="0.25">
      <c r="A92" s="537" t="s">
        <v>2660</v>
      </c>
      <c r="B92" s="537"/>
      <c r="C92" s="106" t="s">
        <v>2764</v>
      </c>
      <c r="D92" s="128">
        <v>113</v>
      </c>
      <c r="E92" s="124">
        <v>15</v>
      </c>
      <c r="F92" s="125">
        <v>1</v>
      </c>
      <c r="G92" s="138">
        <v>18513</v>
      </c>
      <c r="H92" s="140">
        <f t="shared" si="2"/>
        <v>222156</v>
      </c>
      <c r="I92" s="138"/>
      <c r="J92" s="138">
        <v>3043</v>
      </c>
      <c r="K92" s="138">
        <v>30432</v>
      </c>
      <c r="L92" s="138"/>
      <c r="M92" s="138"/>
      <c r="N92" s="138"/>
      <c r="O92" s="141">
        <f t="shared" si="3"/>
        <v>255631</v>
      </c>
    </row>
    <row r="93" spans="1:15" x14ac:dyDescent="0.25">
      <c r="A93" s="537" t="s">
        <v>2661</v>
      </c>
      <c r="B93" s="537"/>
      <c r="C93" s="106" t="s">
        <v>2764</v>
      </c>
      <c r="D93" s="128">
        <v>113</v>
      </c>
      <c r="E93" s="124">
        <v>15</v>
      </c>
      <c r="F93" s="125">
        <v>1</v>
      </c>
      <c r="G93" s="138">
        <v>10104</v>
      </c>
      <c r="H93" s="140">
        <f t="shared" si="2"/>
        <v>121248</v>
      </c>
      <c r="I93" s="138"/>
      <c r="J93" s="138">
        <v>1661</v>
      </c>
      <c r="K93" s="138">
        <v>16609</v>
      </c>
      <c r="L93" s="138"/>
      <c r="M93" s="138"/>
      <c r="N93" s="138"/>
      <c r="O93" s="141">
        <f t="shared" si="3"/>
        <v>139518</v>
      </c>
    </row>
    <row r="94" spans="1:15" x14ac:dyDescent="0.25">
      <c r="A94" s="537" t="s">
        <v>2662</v>
      </c>
      <c r="B94" s="537"/>
      <c r="C94" s="106" t="s">
        <v>2764</v>
      </c>
      <c r="D94" s="128">
        <v>113</v>
      </c>
      <c r="E94" s="124">
        <v>15</v>
      </c>
      <c r="F94" s="125">
        <v>1</v>
      </c>
      <c r="G94" s="138">
        <v>14723</v>
      </c>
      <c r="H94" s="140">
        <f t="shared" si="2"/>
        <v>176676</v>
      </c>
      <c r="I94" s="138"/>
      <c r="J94" s="138">
        <v>2420</v>
      </c>
      <c r="K94" s="138">
        <v>24202</v>
      </c>
      <c r="L94" s="138"/>
      <c r="M94" s="138"/>
      <c r="N94" s="138"/>
      <c r="O94" s="141">
        <f t="shared" si="3"/>
        <v>203298</v>
      </c>
    </row>
    <row r="95" spans="1:15" x14ac:dyDescent="0.25">
      <c r="A95" s="537" t="s">
        <v>2663</v>
      </c>
      <c r="B95" s="537"/>
      <c r="C95" s="106" t="s">
        <v>467</v>
      </c>
      <c r="D95" s="128">
        <v>113</v>
      </c>
      <c r="E95" s="124">
        <v>15</v>
      </c>
      <c r="F95" s="125">
        <v>1</v>
      </c>
      <c r="G95" s="138">
        <v>6668</v>
      </c>
      <c r="H95" s="140">
        <f t="shared" si="2"/>
        <v>80016</v>
      </c>
      <c r="I95" s="138"/>
      <c r="J95" s="138">
        <v>1096</v>
      </c>
      <c r="K95" s="138">
        <v>10961</v>
      </c>
      <c r="L95" s="138"/>
      <c r="M95" s="138"/>
      <c r="N95" s="138"/>
      <c r="O95" s="141">
        <f t="shared" si="3"/>
        <v>92073</v>
      </c>
    </row>
    <row r="96" spans="1:15" x14ac:dyDescent="0.25">
      <c r="A96" s="537" t="s">
        <v>2621</v>
      </c>
      <c r="B96" s="537"/>
      <c r="C96" s="106" t="s">
        <v>467</v>
      </c>
      <c r="D96" s="128">
        <v>113</v>
      </c>
      <c r="E96" s="124">
        <v>15</v>
      </c>
      <c r="F96" s="125">
        <v>1</v>
      </c>
      <c r="G96" s="137">
        <v>12282</v>
      </c>
      <c r="H96" s="140">
        <f t="shared" si="2"/>
        <v>147384</v>
      </c>
      <c r="I96" s="137"/>
      <c r="J96" s="137">
        <v>2019</v>
      </c>
      <c r="K96" s="137">
        <v>20190</v>
      </c>
      <c r="L96" s="137"/>
      <c r="M96" s="137"/>
      <c r="N96" s="137"/>
      <c r="O96" s="141">
        <f t="shared" si="3"/>
        <v>169593</v>
      </c>
    </row>
    <row r="97" spans="1:15" x14ac:dyDescent="0.25">
      <c r="A97" s="537" t="s">
        <v>2664</v>
      </c>
      <c r="B97" s="537"/>
      <c r="C97" s="106" t="s">
        <v>467</v>
      </c>
      <c r="D97" s="128">
        <v>113</v>
      </c>
      <c r="E97" s="124">
        <v>15</v>
      </c>
      <c r="F97" s="125">
        <v>1</v>
      </c>
      <c r="G97" s="138">
        <v>10409</v>
      </c>
      <c r="H97" s="140">
        <f t="shared" si="2"/>
        <v>124908</v>
      </c>
      <c r="I97" s="138"/>
      <c r="J97" s="138">
        <v>1711</v>
      </c>
      <c r="K97" s="138">
        <v>17111</v>
      </c>
      <c r="L97" s="138"/>
      <c r="M97" s="138"/>
      <c r="N97" s="138"/>
      <c r="O97" s="141">
        <f t="shared" si="3"/>
        <v>143730</v>
      </c>
    </row>
    <row r="98" spans="1:15" x14ac:dyDescent="0.25">
      <c r="A98" s="537" t="s">
        <v>2664</v>
      </c>
      <c r="B98" s="537"/>
      <c r="C98" s="106" t="s">
        <v>467</v>
      </c>
      <c r="D98" s="128">
        <v>113</v>
      </c>
      <c r="E98" s="124">
        <v>15</v>
      </c>
      <c r="F98" s="125">
        <v>1</v>
      </c>
      <c r="G98" s="138">
        <v>10407</v>
      </c>
      <c r="H98" s="140">
        <f t="shared" si="2"/>
        <v>124884</v>
      </c>
      <c r="I98" s="138"/>
      <c r="J98" s="138">
        <v>1711</v>
      </c>
      <c r="K98" s="138">
        <v>17107</v>
      </c>
      <c r="L98" s="138"/>
      <c r="M98" s="138"/>
      <c r="N98" s="138"/>
      <c r="O98" s="141">
        <f t="shared" si="3"/>
        <v>143702</v>
      </c>
    </row>
    <row r="99" spans="1:15" x14ac:dyDescent="0.25">
      <c r="A99" s="537" t="s">
        <v>2623</v>
      </c>
      <c r="B99" s="537"/>
      <c r="C99" s="106" t="s">
        <v>467</v>
      </c>
      <c r="D99" s="128">
        <v>113</v>
      </c>
      <c r="E99" s="124">
        <v>15</v>
      </c>
      <c r="F99" s="125">
        <v>1</v>
      </c>
      <c r="G99" s="138">
        <v>18513</v>
      </c>
      <c r="H99" s="140">
        <f t="shared" si="2"/>
        <v>222156</v>
      </c>
      <c r="I99" s="138"/>
      <c r="J99" s="138">
        <v>3043</v>
      </c>
      <c r="K99" s="138">
        <v>30432</v>
      </c>
      <c r="L99" s="138"/>
      <c r="M99" s="138"/>
      <c r="N99" s="138"/>
      <c r="O99" s="141">
        <f t="shared" si="3"/>
        <v>255631</v>
      </c>
    </row>
    <row r="100" spans="1:15" x14ac:dyDescent="0.25">
      <c r="A100" s="537" t="s">
        <v>2623</v>
      </c>
      <c r="B100" s="537"/>
      <c r="C100" s="106" t="s">
        <v>467</v>
      </c>
      <c r="D100" s="128">
        <v>113</v>
      </c>
      <c r="E100" s="124">
        <v>15</v>
      </c>
      <c r="F100" s="125">
        <v>1</v>
      </c>
      <c r="G100" s="137">
        <v>10041</v>
      </c>
      <c r="H100" s="140">
        <f t="shared" si="2"/>
        <v>120492</v>
      </c>
      <c r="I100" s="137"/>
      <c r="J100" s="137">
        <v>1650</v>
      </c>
      <c r="K100" s="137">
        <v>16506</v>
      </c>
      <c r="L100" s="137"/>
      <c r="M100" s="137"/>
      <c r="N100" s="137"/>
      <c r="O100" s="141">
        <f t="shared" si="3"/>
        <v>138648</v>
      </c>
    </row>
    <row r="101" spans="1:15" x14ac:dyDescent="0.25">
      <c r="A101" s="537" t="s">
        <v>2665</v>
      </c>
      <c r="B101" s="537"/>
      <c r="C101" s="106" t="s">
        <v>2482</v>
      </c>
      <c r="D101" s="128">
        <v>113</v>
      </c>
      <c r="E101" s="124">
        <v>15</v>
      </c>
      <c r="F101" s="125">
        <v>1</v>
      </c>
      <c r="G101" s="138">
        <v>18513</v>
      </c>
      <c r="H101" s="140">
        <f t="shared" si="2"/>
        <v>222156</v>
      </c>
      <c r="I101" s="138"/>
      <c r="J101" s="138">
        <v>3043</v>
      </c>
      <c r="K101" s="138">
        <v>30432</v>
      </c>
      <c r="L101" s="138"/>
      <c r="M101" s="138"/>
      <c r="N101" s="138"/>
      <c r="O101" s="141">
        <f t="shared" si="3"/>
        <v>255631</v>
      </c>
    </row>
    <row r="102" spans="1:15" x14ac:dyDescent="0.25">
      <c r="A102" s="537" t="s">
        <v>2666</v>
      </c>
      <c r="B102" s="537"/>
      <c r="C102" s="106" t="s">
        <v>2765</v>
      </c>
      <c r="D102" s="128">
        <v>113</v>
      </c>
      <c r="E102" s="124">
        <v>15</v>
      </c>
      <c r="F102" s="125">
        <v>1</v>
      </c>
      <c r="G102" s="138">
        <v>6411</v>
      </c>
      <c r="H102" s="140">
        <f t="shared" si="2"/>
        <v>76932</v>
      </c>
      <c r="I102" s="138"/>
      <c r="J102" s="138">
        <v>1054</v>
      </c>
      <c r="K102" s="138">
        <v>10539</v>
      </c>
      <c r="L102" s="138"/>
      <c r="M102" s="138"/>
      <c r="N102" s="138"/>
      <c r="O102" s="141">
        <f t="shared" si="3"/>
        <v>88525</v>
      </c>
    </row>
    <row r="103" spans="1:15" x14ac:dyDescent="0.25">
      <c r="A103" s="537" t="s">
        <v>2666</v>
      </c>
      <c r="B103" s="537"/>
      <c r="C103" s="106" t="s">
        <v>2765</v>
      </c>
      <c r="D103" s="128">
        <v>113</v>
      </c>
      <c r="E103" s="124">
        <v>15</v>
      </c>
      <c r="F103" s="125">
        <v>1</v>
      </c>
      <c r="G103" s="138">
        <v>8500</v>
      </c>
      <c r="H103" s="140">
        <f t="shared" si="2"/>
        <v>102000</v>
      </c>
      <c r="I103" s="138"/>
      <c r="J103" s="138">
        <v>1397</v>
      </c>
      <c r="K103" s="138">
        <v>13973</v>
      </c>
      <c r="L103" s="138"/>
      <c r="M103" s="138"/>
      <c r="N103" s="138"/>
      <c r="O103" s="141">
        <f t="shared" si="3"/>
        <v>117370</v>
      </c>
    </row>
    <row r="104" spans="1:15" x14ac:dyDescent="0.25">
      <c r="A104" s="537" t="s">
        <v>2666</v>
      </c>
      <c r="B104" s="537"/>
      <c r="C104" s="106" t="s">
        <v>2765</v>
      </c>
      <c r="D104" s="128">
        <v>113</v>
      </c>
      <c r="E104" s="124">
        <v>15</v>
      </c>
      <c r="F104" s="125">
        <v>1</v>
      </c>
      <c r="G104" s="138">
        <v>9256</v>
      </c>
      <c r="H104" s="140">
        <f t="shared" si="2"/>
        <v>111072</v>
      </c>
      <c r="I104" s="138"/>
      <c r="J104" s="138">
        <v>1522</v>
      </c>
      <c r="K104" s="138">
        <v>15215</v>
      </c>
      <c r="L104" s="138"/>
      <c r="M104" s="138"/>
      <c r="N104" s="138"/>
      <c r="O104" s="141">
        <f t="shared" si="3"/>
        <v>127809</v>
      </c>
    </row>
    <row r="105" spans="1:15" x14ac:dyDescent="0.25">
      <c r="A105" s="537" t="s">
        <v>2633</v>
      </c>
      <c r="B105" s="537"/>
      <c r="C105" s="106" t="s">
        <v>2765</v>
      </c>
      <c r="D105" s="128">
        <v>113</v>
      </c>
      <c r="E105" s="124">
        <v>15</v>
      </c>
      <c r="F105" s="125">
        <v>1</v>
      </c>
      <c r="G105" s="138">
        <v>11314</v>
      </c>
      <c r="H105" s="140">
        <f t="shared" si="2"/>
        <v>135768</v>
      </c>
      <c r="I105" s="138"/>
      <c r="J105" s="138">
        <v>1860</v>
      </c>
      <c r="K105" s="138">
        <v>18598</v>
      </c>
      <c r="L105" s="138"/>
      <c r="M105" s="138"/>
      <c r="N105" s="138"/>
      <c r="O105" s="141">
        <f t="shared" si="3"/>
        <v>156226</v>
      </c>
    </row>
    <row r="106" spans="1:15" x14ac:dyDescent="0.25">
      <c r="A106" s="537" t="s">
        <v>2633</v>
      </c>
      <c r="B106" s="537"/>
      <c r="C106" s="106" t="s">
        <v>2765</v>
      </c>
      <c r="D106" s="128">
        <v>113</v>
      </c>
      <c r="E106" s="124">
        <v>15</v>
      </c>
      <c r="F106" s="125">
        <v>1</v>
      </c>
      <c r="G106" s="138">
        <v>12416</v>
      </c>
      <c r="H106" s="140">
        <f t="shared" si="2"/>
        <v>148992</v>
      </c>
      <c r="I106" s="138"/>
      <c r="J106" s="138">
        <v>2041</v>
      </c>
      <c r="K106" s="138">
        <v>20410</v>
      </c>
      <c r="L106" s="138"/>
      <c r="M106" s="138"/>
      <c r="N106" s="138"/>
      <c r="O106" s="141">
        <f t="shared" si="3"/>
        <v>171443</v>
      </c>
    </row>
    <row r="107" spans="1:15" x14ac:dyDescent="0.25">
      <c r="A107" s="537" t="s">
        <v>2621</v>
      </c>
      <c r="B107" s="537"/>
      <c r="C107" s="106" t="s">
        <v>2765</v>
      </c>
      <c r="D107" s="128">
        <v>113</v>
      </c>
      <c r="E107" s="124">
        <v>15</v>
      </c>
      <c r="F107" s="125">
        <v>1</v>
      </c>
      <c r="G107" s="138">
        <v>6411</v>
      </c>
      <c r="H107" s="140">
        <f t="shared" si="2"/>
        <v>76932</v>
      </c>
      <c r="I107" s="138"/>
      <c r="J107" s="138">
        <v>1054</v>
      </c>
      <c r="K107" s="138">
        <v>10539</v>
      </c>
      <c r="L107" s="138"/>
      <c r="M107" s="138"/>
      <c r="N107" s="138"/>
      <c r="O107" s="141">
        <f t="shared" si="3"/>
        <v>88525</v>
      </c>
    </row>
    <row r="108" spans="1:15" x14ac:dyDescent="0.25">
      <c r="A108" s="537" t="s">
        <v>2667</v>
      </c>
      <c r="B108" s="537"/>
      <c r="C108" s="106" t="s">
        <v>2766</v>
      </c>
      <c r="D108" s="128">
        <v>113</v>
      </c>
      <c r="E108" s="124">
        <v>15</v>
      </c>
      <c r="F108" s="125">
        <v>1</v>
      </c>
      <c r="G108" s="138">
        <v>10823</v>
      </c>
      <c r="H108" s="140">
        <f t="shared" si="2"/>
        <v>129876</v>
      </c>
      <c r="I108" s="138"/>
      <c r="J108" s="138">
        <v>1779</v>
      </c>
      <c r="K108" s="138">
        <v>17791</v>
      </c>
      <c r="L108" s="138"/>
      <c r="M108" s="138"/>
      <c r="N108" s="138"/>
      <c r="O108" s="141">
        <f t="shared" si="3"/>
        <v>149446</v>
      </c>
    </row>
    <row r="109" spans="1:15" x14ac:dyDescent="0.25">
      <c r="A109" s="537" t="s">
        <v>2668</v>
      </c>
      <c r="B109" s="537"/>
      <c r="C109" s="106" t="s">
        <v>2766</v>
      </c>
      <c r="D109" s="128">
        <v>113</v>
      </c>
      <c r="E109" s="124">
        <v>15</v>
      </c>
      <c r="F109" s="125">
        <v>1</v>
      </c>
      <c r="G109" s="138">
        <v>10106</v>
      </c>
      <c r="H109" s="140">
        <f t="shared" si="2"/>
        <v>121272</v>
      </c>
      <c r="I109" s="138"/>
      <c r="J109" s="138">
        <v>1661</v>
      </c>
      <c r="K109" s="138">
        <v>16613</v>
      </c>
      <c r="L109" s="138"/>
      <c r="M109" s="138"/>
      <c r="N109" s="138"/>
      <c r="O109" s="141">
        <f t="shared" si="3"/>
        <v>139546</v>
      </c>
    </row>
    <row r="110" spans="1:15" x14ac:dyDescent="0.25">
      <c r="A110" s="537" t="s">
        <v>2620</v>
      </c>
      <c r="B110" s="537"/>
      <c r="C110" s="106" t="s">
        <v>2766</v>
      </c>
      <c r="D110" s="128">
        <v>113</v>
      </c>
      <c r="E110" s="124">
        <v>15</v>
      </c>
      <c r="F110" s="125">
        <v>1</v>
      </c>
      <c r="G110" s="137">
        <v>10106</v>
      </c>
      <c r="H110" s="140">
        <f t="shared" si="2"/>
        <v>121272</v>
      </c>
      <c r="I110" s="137"/>
      <c r="J110" s="137">
        <v>1661</v>
      </c>
      <c r="K110" s="137">
        <v>16613</v>
      </c>
      <c r="L110" s="137"/>
      <c r="M110" s="137"/>
      <c r="N110" s="137"/>
      <c r="O110" s="141">
        <f t="shared" si="3"/>
        <v>139546</v>
      </c>
    </row>
    <row r="111" spans="1:15" x14ac:dyDescent="0.25">
      <c r="A111" s="537" t="s">
        <v>2669</v>
      </c>
      <c r="B111" s="537"/>
      <c r="C111" s="106" t="s">
        <v>2767</v>
      </c>
      <c r="D111" s="128">
        <v>113</v>
      </c>
      <c r="E111" s="124">
        <v>15</v>
      </c>
      <c r="F111" s="125">
        <v>1</v>
      </c>
      <c r="G111" s="137">
        <v>18513</v>
      </c>
      <c r="H111" s="140">
        <f t="shared" si="2"/>
        <v>222156</v>
      </c>
      <c r="I111" s="137"/>
      <c r="J111" s="137">
        <v>3043</v>
      </c>
      <c r="K111" s="137">
        <v>30432</v>
      </c>
      <c r="L111" s="137"/>
      <c r="M111" s="137"/>
      <c r="N111" s="137"/>
      <c r="O111" s="141">
        <f t="shared" si="3"/>
        <v>255631</v>
      </c>
    </row>
    <row r="112" spans="1:15" x14ac:dyDescent="0.25">
      <c r="A112" s="537" t="s">
        <v>2670</v>
      </c>
      <c r="B112" s="537"/>
      <c r="C112" s="106" t="s">
        <v>2767</v>
      </c>
      <c r="D112" s="128">
        <v>113</v>
      </c>
      <c r="E112" s="124">
        <v>15</v>
      </c>
      <c r="F112" s="125">
        <v>1</v>
      </c>
      <c r="G112" s="138">
        <v>8440</v>
      </c>
      <c r="H112" s="140">
        <f t="shared" si="2"/>
        <v>101280</v>
      </c>
      <c r="I112" s="138"/>
      <c r="J112" s="138">
        <v>1387</v>
      </c>
      <c r="K112" s="138">
        <v>13874</v>
      </c>
      <c r="L112" s="138"/>
      <c r="M112" s="138"/>
      <c r="N112" s="138"/>
      <c r="O112" s="141">
        <f t="shared" si="3"/>
        <v>116541</v>
      </c>
    </row>
    <row r="113" spans="1:15" x14ac:dyDescent="0.25">
      <c r="A113" s="537" t="s">
        <v>2670</v>
      </c>
      <c r="B113" s="537"/>
      <c r="C113" s="106" t="s">
        <v>2767</v>
      </c>
      <c r="D113" s="128">
        <v>113</v>
      </c>
      <c r="E113" s="124">
        <v>15</v>
      </c>
      <c r="F113" s="125">
        <v>1</v>
      </c>
      <c r="G113" s="138">
        <v>8440</v>
      </c>
      <c r="H113" s="140">
        <f t="shared" si="2"/>
        <v>101280</v>
      </c>
      <c r="I113" s="138"/>
      <c r="J113" s="138">
        <v>1387</v>
      </c>
      <c r="K113" s="138">
        <v>13874</v>
      </c>
      <c r="L113" s="138"/>
      <c r="M113" s="138"/>
      <c r="N113" s="138"/>
      <c r="O113" s="141">
        <f t="shared" si="3"/>
        <v>116541</v>
      </c>
    </row>
    <row r="114" spans="1:15" x14ac:dyDescent="0.25">
      <c r="A114" s="537" t="s">
        <v>2660</v>
      </c>
      <c r="B114" s="537"/>
      <c r="C114" s="106" t="s">
        <v>2768</v>
      </c>
      <c r="D114" s="128">
        <v>113</v>
      </c>
      <c r="E114" s="124">
        <v>15</v>
      </c>
      <c r="F114" s="125">
        <v>1</v>
      </c>
      <c r="G114" s="138">
        <v>18513</v>
      </c>
      <c r="H114" s="140">
        <f t="shared" si="2"/>
        <v>222156</v>
      </c>
      <c r="I114" s="138"/>
      <c r="J114" s="138">
        <v>3043</v>
      </c>
      <c r="K114" s="138">
        <v>30432</v>
      </c>
      <c r="L114" s="138"/>
      <c r="M114" s="138"/>
      <c r="N114" s="138"/>
      <c r="O114" s="141">
        <f t="shared" si="3"/>
        <v>255631</v>
      </c>
    </row>
    <row r="115" spans="1:15" x14ac:dyDescent="0.25">
      <c r="A115" s="537" t="s">
        <v>2623</v>
      </c>
      <c r="B115" s="537"/>
      <c r="C115" s="106" t="s">
        <v>2769</v>
      </c>
      <c r="D115" s="128">
        <v>113</v>
      </c>
      <c r="E115" s="124">
        <v>15</v>
      </c>
      <c r="F115" s="125">
        <v>1</v>
      </c>
      <c r="G115" s="138">
        <v>10041</v>
      </c>
      <c r="H115" s="140">
        <f t="shared" si="2"/>
        <v>120492</v>
      </c>
      <c r="I115" s="138"/>
      <c r="J115" s="138">
        <v>1650</v>
      </c>
      <c r="K115" s="138">
        <v>16506</v>
      </c>
      <c r="L115" s="138"/>
      <c r="M115" s="138"/>
      <c r="N115" s="138"/>
      <c r="O115" s="141">
        <f t="shared" si="3"/>
        <v>138648</v>
      </c>
    </row>
    <row r="116" spans="1:15" x14ac:dyDescent="0.25">
      <c r="A116" s="537" t="s">
        <v>2671</v>
      </c>
      <c r="B116" s="537"/>
      <c r="C116" s="106" t="s">
        <v>488</v>
      </c>
      <c r="D116" s="128">
        <v>113</v>
      </c>
      <c r="E116" s="124">
        <v>15</v>
      </c>
      <c r="F116" s="125">
        <v>1</v>
      </c>
      <c r="G116" s="138">
        <v>18513</v>
      </c>
      <c r="H116" s="140">
        <f t="shared" si="2"/>
        <v>222156</v>
      </c>
      <c r="I116" s="138"/>
      <c r="J116" s="138">
        <v>3043</v>
      </c>
      <c r="K116" s="138">
        <v>30432</v>
      </c>
      <c r="L116" s="138"/>
      <c r="M116" s="138"/>
      <c r="N116" s="138"/>
      <c r="O116" s="141">
        <f t="shared" si="3"/>
        <v>255631</v>
      </c>
    </row>
    <row r="117" spans="1:15" x14ac:dyDescent="0.25">
      <c r="A117" s="537" t="s">
        <v>2621</v>
      </c>
      <c r="B117" s="537"/>
      <c r="C117" s="106" t="s">
        <v>2770</v>
      </c>
      <c r="D117" s="128">
        <v>113</v>
      </c>
      <c r="E117" s="124">
        <v>15</v>
      </c>
      <c r="F117" s="125">
        <v>1</v>
      </c>
      <c r="G117" s="138">
        <v>12302</v>
      </c>
      <c r="H117" s="140">
        <f t="shared" si="2"/>
        <v>147624</v>
      </c>
      <c r="I117" s="138"/>
      <c r="J117" s="138">
        <v>2023</v>
      </c>
      <c r="K117" s="138">
        <v>20222</v>
      </c>
      <c r="L117" s="138"/>
      <c r="M117" s="138"/>
      <c r="N117" s="138"/>
      <c r="O117" s="141">
        <f t="shared" si="3"/>
        <v>169869</v>
      </c>
    </row>
    <row r="118" spans="1:15" x14ac:dyDescent="0.25">
      <c r="A118" s="537" t="s">
        <v>2672</v>
      </c>
      <c r="B118" s="537"/>
      <c r="C118" s="106" t="s">
        <v>2770</v>
      </c>
      <c r="D118" s="128">
        <v>113</v>
      </c>
      <c r="E118" s="124">
        <v>15</v>
      </c>
      <c r="F118" s="125">
        <v>1</v>
      </c>
      <c r="G118" s="138">
        <v>8648</v>
      </c>
      <c r="H118" s="140">
        <f t="shared" si="2"/>
        <v>103776</v>
      </c>
      <c r="I118" s="138"/>
      <c r="J118" s="138">
        <v>1422</v>
      </c>
      <c r="K118" s="138">
        <v>14216</v>
      </c>
      <c r="L118" s="138"/>
      <c r="M118" s="138"/>
      <c r="N118" s="138"/>
      <c r="O118" s="141">
        <f t="shared" si="3"/>
        <v>119414</v>
      </c>
    </row>
    <row r="119" spans="1:15" x14ac:dyDescent="0.25">
      <c r="A119" s="537" t="s">
        <v>2672</v>
      </c>
      <c r="B119" s="537"/>
      <c r="C119" s="106" t="s">
        <v>2770</v>
      </c>
      <c r="D119" s="128">
        <v>113</v>
      </c>
      <c r="E119" s="124">
        <v>15</v>
      </c>
      <c r="F119" s="125">
        <v>1</v>
      </c>
      <c r="G119" s="138">
        <v>10681</v>
      </c>
      <c r="H119" s="140">
        <f t="shared" si="2"/>
        <v>128172</v>
      </c>
      <c r="I119" s="138"/>
      <c r="J119" s="138">
        <v>1756</v>
      </c>
      <c r="K119" s="138">
        <v>17558</v>
      </c>
      <c r="L119" s="138"/>
      <c r="M119" s="138"/>
      <c r="N119" s="138"/>
      <c r="O119" s="141">
        <f t="shared" si="3"/>
        <v>147486</v>
      </c>
    </row>
    <row r="120" spans="1:15" x14ac:dyDescent="0.25">
      <c r="A120" s="537" t="s">
        <v>2660</v>
      </c>
      <c r="B120" s="537"/>
      <c r="C120" s="106" t="s">
        <v>2770</v>
      </c>
      <c r="D120" s="128">
        <v>113</v>
      </c>
      <c r="E120" s="124">
        <v>15</v>
      </c>
      <c r="F120" s="125">
        <v>1</v>
      </c>
      <c r="G120" s="138">
        <v>18513</v>
      </c>
      <c r="H120" s="140">
        <f t="shared" si="2"/>
        <v>222156</v>
      </c>
      <c r="I120" s="138"/>
      <c r="J120" s="138">
        <v>3043</v>
      </c>
      <c r="K120" s="138">
        <v>30432</v>
      </c>
      <c r="L120" s="138"/>
      <c r="M120" s="138"/>
      <c r="N120" s="138"/>
      <c r="O120" s="141">
        <f t="shared" si="3"/>
        <v>255631</v>
      </c>
    </row>
    <row r="121" spans="1:15" x14ac:dyDescent="0.25">
      <c r="A121" s="537" t="s">
        <v>2673</v>
      </c>
      <c r="B121" s="537"/>
      <c r="C121" s="106" t="s">
        <v>2770</v>
      </c>
      <c r="D121" s="128">
        <v>113</v>
      </c>
      <c r="E121" s="124">
        <v>15</v>
      </c>
      <c r="F121" s="125">
        <v>1</v>
      </c>
      <c r="G121" s="137">
        <v>7165</v>
      </c>
      <c r="H121" s="140">
        <f t="shared" si="2"/>
        <v>85980</v>
      </c>
      <c r="I121" s="137"/>
      <c r="J121" s="137">
        <v>1178</v>
      </c>
      <c r="K121" s="137">
        <v>11778</v>
      </c>
      <c r="L121" s="137"/>
      <c r="M121" s="137"/>
      <c r="N121" s="137"/>
      <c r="O121" s="141">
        <f t="shared" si="3"/>
        <v>98936</v>
      </c>
    </row>
    <row r="122" spans="1:15" x14ac:dyDescent="0.25">
      <c r="A122" s="537" t="s">
        <v>2674</v>
      </c>
      <c r="B122" s="537"/>
      <c r="C122" s="106" t="s">
        <v>2770</v>
      </c>
      <c r="D122" s="128">
        <v>113</v>
      </c>
      <c r="E122" s="124">
        <v>15</v>
      </c>
      <c r="F122" s="125">
        <v>1</v>
      </c>
      <c r="G122" s="138">
        <v>12416</v>
      </c>
      <c r="H122" s="140">
        <f t="shared" si="2"/>
        <v>148992</v>
      </c>
      <c r="I122" s="138"/>
      <c r="J122" s="138">
        <v>2041</v>
      </c>
      <c r="K122" s="138">
        <v>20410</v>
      </c>
      <c r="L122" s="138"/>
      <c r="M122" s="138"/>
      <c r="N122" s="138"/>
      <c r="O122" s="141">
        <f t="shared" si="3"/>
        <v>171443</v>
      </c>
    </row>
    <row r="123" spans="1:15" x14ac:dyDescent="0.25">
      <c r="A123" s="537" t="s">
        <v>2675</v>
      </c>
      <c r="B123" s="537"/>
      <c r="C123" s="106" t="s">
        <v>2770</v>
      </c>
      <c r="D123" s="128">
        <v>113</v>
      </c>
      <c r="E123" s="124">
        <v>15</v>
      </c>
      <c r="F123" s="125">
        <v>1</v>
      </c>
      <c r="G123" s="138">
        <v>12385</v>
      </c>
      <c r="H123" s="140">
        <f t="shared" si="2"/>
        <v>148620</v>
      </c>
      <c r="I123" s="138"/>
      <c r="J123" s="138">
        <v>2036</v>
      </c>
      <c r="K123" s="138">
        <v>20359</v>
      </c>
      <c r="L123" s="138"/>
      <c r="M123" s="138"/>
      <c r="N123" s="138"/>
      <c r="O123" s="141">
        <f t="shared" si="3"/>
        <v>171015</v>
      </c>
    </row>
    <row r="124" spans="1:15" x14ac:dyDescent="0.25">
      <c r="A124" s="537" t="s">
        <v>2676</v>
      </c>
      <c r="B124" s="537"/>
      <c r="C124" s="106" t="s">
        <v>2770</v>
      </c>
      <c r="D124" s="128">
        <v>113</v>
      </c>
      <c r="E124" s="124">
        <v>15</v>
      </c>
      <c r="F124" s="125">
        <v>1</v>
      </c>
      <c r="G124" s="138">
        <v>10687</v>
      </c>
      <c r="H124" s="140">
        <f t="shared" si="2"/>
        <v>128244</v>
      </c>
      <c r="I124" s="138"/>
      <c r="J124" s="138">
        <v>1757</v>
      </c>
      <c r="K124" s="138">
        <v>17568</v>
      </c>
      <c r="L124" s="138"/>
      <c r="M124" s="138"/>
      <c r="N124" s="138"/>
      <c r="O124" s="141">
        <f t="shared" si="3"/>
        <v>147569</v>
      </c>
    </row>
    <row r="125" spans="1:15" x14ac:dyDescent="0.25">
      <c r="A125" s="537" t="s">
        <v>2676</v>
      </c>
      <c r="B125" s="537"/>
      <c r="C125" s="106" t="s">
        <v>2770</v>
      </c>
      <c r="D125" s="128">
        <v>113</v>
      </c>
      <c r="E125" s="124">
        <v>15</v>
      </c>
      <c r="F125" s="125">
        <v>1</v>
      </c>
      <c r="G125" s="138">
        <v>10687</v>
      </c>
      <c r="H125" s="140">
        <f t="shared" si="2"/>
        <v>128244</v>
      </c>
      <c r="I125" s="138"/>
      <c r="J125" s="138">
        <v>1757</v>
      </c>
      <c r="K125" s="138">
        <v>17568</v>
      </c>
      <c r="L125" s="138"/>
      <c r="M125" s="138"/>
      <c r="N125" s="138"/>
      <c r="O125" s="141">
        <f t="shared" si="3"/>
        <v>147569</v>
      </c>
    </row>
    <row r="126" spans="1:15" x14ac:dyDescent="0.25">
      <c r="A126" s="537" t="s">
        <v>2676</v>
      </c>
      <c r="B126" s="537"/>
      <c r="C126" s="106" t="s">
        <v>2770</v>
      </c>
      <c r="D126" s="128">
        <v>113</v>
      </c>
      <c r="E126" s="124">
        <v>15</v>
      </c>
      <c r="F126" s="125">
        <v>1</v>
      </c>
      <c r="G126" s="138">
        <v>10687</v>
      </c>
      <c r="H126" s="140">
        <f t="shared" si="2"/>
        <v>128244</v>
      </c>
      <c r="I126" s="138"/>
      <c r="J126" s="138">
        <v>1757</v>
      </c>
      <c r="K126" s="138">
        <v>17568</v>
      </c>
      <c r="L126" s="138"/>
      <c r="M126" s="138"/>
      <c r="N126" s="138"/>
      <c r="O126" s="141">
        <f t="shared" si="3"/>
        <v>147569</v>
      </c>
    </row>
    <row r="127" spans="1:15" x14ac:dyDescent="0.25">
      <c r="A127" s="537" t="s">
        <v>2677</v>
      </c>
      <c r="B127" s="537"/>
      <c r="C127" s="106" t="s">
        <v>2770</v>
      </c>
      <c r="D127" s="128">
        <v>113</v>
      </c>
      <c r="E127" s="124">
        <v>15</v>
      </c>
      <c r="F127" s="125">
        <v>1</v>
      </c>
      <c r="G127" s="138">
        <v>10687</v>
      </c>
      <c r="H127" s="140">
        <f t="shared" si="2"/>
        <v>128244</v>
      </c>
      <c r="I127" s="138"/>
      <c r="J127" s="138">
        <v>1757</v>
      </c>
      <c r="K127" s="138">
        <v>17568</v>
      </c>
      <c r="L127" s="138"/>
      <c r="M127" s="138"/>
      <c r="N127" s="138"/>
      <c r="O127" s="141">
        <f t="shared" si="3"/>
        <v>147569</v>
      </c>
    </row>
    <row r="128" spans="1:15" x14ac:dyDescent="0.25">
      <c r="A128" s="537" t="s">
        <v>2678</v>
      </c>
      <c r="B128" s="537"/>
      <c r="C128" s="106" t="s">
        <v>2770</v>
      </c>
      <c r="D128" s="128">
        <v>113</v>
      </c>
      <c r="E128" s="124">
        <v>15</v>
      </c>
      <c r="F128" s="125">
        <v>1</v>
      </c>
      <c r="G128" s="138">
        <v>11194</v>
      </c>
      <c r="H128" s="140">
        <f t="shared" si="2"/>
        <v>134328</v>
      </c>
      <c r="I128" s="138"/>
      <c r="J128" s="138">
        <v>1840</v>
      </c>
      <c r="K128" s="138">
        <v>18401</v>
      </c>
      <c r="L128" s="138"/>
      <c r="M128" s="138"/>
      <c r="N128" s="138"/>
      <c r="O128" s="141">
        <f t="shared" si="3"/>
        <v>154569</v>
      </c>
    </row>
    <row r="129" spans="1:15" x14ac:dyDescent="0.25">
      <c r="A129" s="537" t="s">
        <v>2660</v>
      </c>
      <c r="B129" s="537"/>
      <c r="C129" s="106" t="s">
        <v>2771</v>
      </c>
      <c r="D129" s="128">
        <v>113</v>
      </c>
      <c r="E129" s="124">
        <v>15</v>
      </c>
      <c r="F129" s="125">
        <v>1</v>
      </c>
      <c r="G129" s="138">
        <v>17151</v>
      </c>
      <c r="H129" s="140">
        <f t="shared" si="2"/>
        <v>205812</v>
      </c>
      <c r="I129" s="138"/>
      <c r="J129" s="138">
        <v>2819</v>
      </c>
      <c r="K129" s="138">
        <v>28193</v>
      </c>
      <c r="L129" s="138"/>
      <c r="M129" s="138"/>
      <c r="N129" s="138"/>
      <c r="O129" s="141">
        <f t="shared" si="3"/>
        <v>236824</v>
      </c>
    </row>
    <row r="130" spans="1:15" x14ac:dyDescent="0.25">
      <c r="A130" s="537" t="s">
        <v>2679</v>
      </c>
      <c r="B130" s="537"/>
      <c r="C130" s="106" t="s">
        <v>2772</v>
      </c>
      <c r="D130" s="128">
        <v>113</v>
      </c>
      <c r="E130" s="124">
        <v>15</v>
      </c>
      <c r="F130" s="125">
        <v>1</v>
      </c>
      <c r="G130" s="138">
        <v>11482</v>
      </c>
      <c r="H130" s="140">
        <f t="shared" si="2"/>
        <v>137784</v>
      </c>
      <c r="I130" s="138"/>
      <c r="J130" s="138">
        <v>1888</v>
      </c>
      <c r="K130" s="138">
        <v>18874</v>
      </c>
      <c r="L130" s="138"/>
      <c r="M130" s="138"/>
      <c r="N130" s="138"/>
      <c r="O130" s="141">
        <f t="shared" si="3"/>
        <v>158546</v>
      </c>
    </row>
    <row r="131" spans="1:15" x14ac:dyDescent="0.25">
      <c r="A131" s="537" t="s">
        <v>2621</v>
      </c>
      <c r="B131" s="537"/>
      <c r="C131" s="106" t="s">
        <v>2772</v>
      </c>
      <c r="D131" s="128">
        <v>113</v>
      </c>
      <c r="E131" s="124">
        <v>15</v>
      </c>
      <c r="F131" s="125">
        <v>1</v>
      </c>
      <c r="G131" s="137">
        <v>13415</v>
      </c>
      <c r="H131" s="140">
        <f t="shared" si="2"/>
        <v>160980</v>
      </c>
      <c r="I131" s="137"/>
      <c r="J131" s="137">
        <v>2205</v>
      </c>
      <c r="K131" s="137">
        <v>22052</v>
      </c>
      <c r="L131" s="137"/>
      <c r="M131" s="137"/>
      <c r="N131" s="137"/>
      <c r="O131" s="141">
        <f t="shared" si="3"/>
        <v>185237</v>
      </c>
    </row>
    <row r="132" spans="1:15" x14ac:dyDescent="0.25">
      <c r="A132" s="537" t="s">
        <v>2621</v>
      </c>
      <c r="B132" s="537"/>
      <c r="C132" s="106" t="s">
        <v>2772</v>
      </c>
      <c r="D132" s="128">
        <v>113</v>
      </c>
      <c r="E132" s="124">
        <v>15</v>
      </c>
      <c r="F132" s="125">
        <v>1</v>
      </c>
      <c r="G132" s="138">
        <v>10724</v>
      </c>
      <c r="H132" s="140">
        <f t="shared" si="2"/>
        <v>128688</v>
      </c>
      <c r="I132" s="138"/>
      <c r="J132" s="138">
        <v>1763</v>
      </c>
      <c r="K132" s="138">
        <v>17628</v>
      </c>
      <c r="L132" s="138"/>
      <c r="M132" s="138"/>
      <c r="N132" s="138"/>
      <c r="O132" s="141">
        <f t="shared" si="3"/>
        <v>148079</v>
      </c>
    </row>
    <row r="133" spans="1:15" x14ac:dyDescent="0.25">
      <c r="A133" s="537" t="s">
        <v>2625</v>
      </c>
      <c r="B133" s="537"/>
      <c r="C133" s="106" t="s">
        <v>2772</v>
      </c>
      <c r="D133" s="128">
        <v>113</v>
      </c>
      <c r="E133" s="124">
        <v>15</v>
      </c>
      <c r="F133" s="125">
        <v>1</v>
      </c>
      <c r="G133" s="138">
        <v>6411</v>
      </c>
      <c r="H133" s="140">
        <f t="shared" si="2"/>
        <v>76932</v>
      </c>
      <c r="I133" s="138"/>
      <c r="J133" s="138">
        <v>1054</v>
      </c>
      <c r="K133" s="138">
        <v>10539</v>
      </c>
      <c r="L133" s="138"/>
      <c r="M133" s="138"/>
      <c r="N133" s="138"/>
      <c r="O133" s="141">
        <f t="shared" si="3"/>
        <v>88525</v>
      </c>
    </row>
    <row r="134" spans="1:15" x14ac:dyDescent="0.25">
      <c r="A134" s="537" t="s">
        <v>2680</v>
      </c>
      <c r="B134" s="537"/>
      <c r="C134" s="106" t="s">
        <v>2772</v>
      </c>
      <c r="D134" s="128">
        <v>113</v>
      </c>
      <c r="E134" s="124">
        <v>15</v>
      </c>
      <c r="F134" s="125">
        <v>1</v>
      </c>
      <c r="G134" s="138">
        <v>13540</v>
      </c>
      <c r="H134" s="140">
        <f t="shared" si="2"/>
        <v>162480</v>
      </c>
      <c r="I134" s="138"/>
      <c r="J134" s="138">
        <v>2226</v>
      </c>
      <c r="K134" s="138">
        <v>22257</v>
      </c>
      <c r="L134" s="138"/>
      <c r="M134" s="138"/>
      <c r="N134" s="138"/>
      <c r="O134" s="141">
        <f t="shared" si="3"/>
        <v>186963</v>
      </c>
    </row>
    <row r="135" spans="1:15" x14ac:dyDescent="0.25">
      <c r="A135" s="537" t="s">
        <v>2681</v>
      </c>
      <c r="B135" s="537"/>
      <c r="C135" s="106" t="s">
        <v>2772</v>
      </c>
      <c r="D135" s="128">
        <v>113</v>
      </c>
      <c r="E135" s="124">
        <v>15</v>
      </c>
      <c r="F135" s="125">
        <v>1</v>
      </c>
      <c r="G135" s="138">
        <v>18511</v>
      </c>
      <c r="H135" s="140">
        <f t="shared" si="2"/>
        <v>222132</v>
      </c>
      <c r="I135" s="138"/>
      <c r="J135" s="138">
        <v>3043</v>
      </c>
      <c r="K135" s="138">
        <v>30429</v>
      </c>
      <c r="L135" s="138"/>
      <c r="M135" s="138"/>
      <c r="N135" s="138"/>
      <c r="O135" s="141">
        <f t="shared" si="3"/>
        <v>255604</v>
      </c>
    </row>
    <row r="136" spans="1:15" x14ac:dyDescent="0.25">
      <c r="A136" s="537" t="s">
        <v>2682</v>
      </c>
      <c r="B136" s="537"/>
      <c r="C136" s="106" t="s">
        <v>2772</v>
      </c>
      <c r="D136" s="128">
        <v>113</v>
      </c>
      <c r="E136" s="124">
        <v>15</v>
      </c>
      <c r="F136" s="125">
        <v>1</v>
      </c>
      <c r="G136" s="138">
        <v>20093</v>
      </c>
      <c r="H136" s="140">
        <f t="shared" si="2"/>
        <v>241116</v>
      </c>
      <c r="I136" s="138"/>
      <c r="J136" s="138">
        <v>3303</v>
      </c>
      <c r="K136" s="138">
        <v>33030</v>
      </c>
      <c r="L136" s="138"/>
      <c r="M136" s="138"/>
      <c r="N136" s="138"/>
      <c r="O136" s="141">
        <f t="shared" si="3"/>
        <v>277449</v>
      </c>
    </row>
    <row r="137" spans="1:15" x14ac:dyDescent="0.25">
      <c r="A137" s="537" t="s">
        <v>2633</v>
      </c>
      <c r="B137" s="537"/>
      <c r="C137" s="106" t="s">
        <v>2772</v>
      </c>
      <c r="D137" s="128">
        <v>113</v>
      </c>
      <c r="E137" s="124">
        <v>15</v>
      </c>
      <c r="F137" s="125">
        <v>1</v>
      </c>
      <c r="G137" s="138">
        <v>12304</v>
      </c>
      <c r="H137" s="140">
        <f t="shared" ref="H137:H200" si="4">IF(G137="","",IF(E137="","Se requiere asignar la fuente de financiamiento (FF)",IF(F137="","Es necesario establcer el número de plazas (No.)",IF(G137="","Se necesita establcer un monto mensual",F137*G137*12))))</f>
        <v>147648</v>
      </c>
      <c r="I137" s="138"/>
      <c r="J137" s="138">
        <v>2023</v>
      </c>
      <c r="K137" s="138">
        <v>20226</v>
      </c>
      <c r="L137" s="138"/>
      <c r="M137" s="138"/>
      <c r="N137" s="138"/>
      <c r="O137" s="141">
        <f t="shared" ref="O137:O200" si="5">SUM(H137:N137)</f>
        <v>169897</v>
      </c>
    </row>
    <row r="138" spans="1:15" x14ac:dyDescent="0.25">
      <c r="A138" s="537" t="s">
        <v>2633</v>
      </c>
      <c r="B138" s="537"/>
      <c r="C138" s="106" t="s">
        <v>2772</v>
      </c>
      <c r="D138" s="128">
        <v>113</v>
      </c>
      <c r="E138" s="124">
        <v>15</v>
      </c>
      <c r="F138" s="125">
        <v>1</v>
      </c>
      <c r="G138" s="138">
        <v>12416</v>
      </c>
      <c r="H138" s="140">
        <f t="shared" si="4"/>
        <v>148992</v>
      </c>
      <c r="I138" s="138"/>
      <c r="J138" s="138">
        <v>2041</v>
      </c>
      <c r="K138" s="138">
        <v>20410</v>
      </c>
      <c r="L138" s="138"/>
      <c r="M138" s="138"/>
      <c r="N138" s="138"/>
      <c r="O138" s="141">
        <f t="shared" si="5"/>
        <v>171443</v>
      </c>
    </row>
    <row r="139" spans="1:15" x14ac:dyDescent="0.25">
      <c r="A139" s="537" t="s">
        <v>2683</v>
      </c>
      <c r="B139" s="537"/>
      <c r="C139" s="106" t="s">
        <v>2772</v>
      </c>
      <c r="D139" s="128">
        <v>113</v>
      </c>
      <c r="E139" s="124">
        <v>15</v>
      </c>
      <c r="F139" s="125">
        <v>1</v>
      </c>
      <c r="G139" s="138">
        <v>15199</v>
      </c>
      <c r="H139" s="140">
        <f t="shared" si="4"/>
        <v>182388</v>
      </c>
      <c r="I139" s="138"/>
      <c r="J139" s="138">
        <v>2498</v>
      </c>
      <c r="K139" s="138">
        <v>24985</v>
      </c>
      <c r="L139" s="138"/>
      <c r="M139" s="138"/>
      <c r="N139" s="138"/>
      <c r="O139" s="141">
        <f t="shared" si="5"/>
        <v>209871</v>
      </c>
    </row>
    <row r="140" spans="1:15" x14ac:dyDescent="0.25">
      <c r="A140" s="537" t="s">
        <v>2684</v>
      </c>
      <c r="B140" s="537"/>
      <c r="C140" s="106" t="s">
        <v>2772</v>
      </c>
      <c r="D140" s="128">
        <v>113</v>
      </c>
      <c r="E140" s="124">
        <v>15</v>
      </c>
      <c r="F140" s="125">
        <v>1</v>
      </c>
      <c r="G140" s="138">
        <v>9478</v>
      </c>
      <c r="H140" s="140">
        <f t="shared" si="4"/>
        <v>113736</v>
      </c>
      <c r="I140" s="138"/>
      <c r="J140" s="138">
        <v>1558</v>
      </c>
      <c r="K140" s="138">
        <v>15580</v>
      </c>
      <c r="L140" s="138"/>
      <c r="M140" s="138"/>
      <c r="N140" s="138"/>
      <c r="O140" s="141">
        <f t="shared" si="5"/>
        <v>130874</v>
      </c>
    </row>
    <row r="141" spans="1:15" x14ac:dyDescent="0.25">
      <c r="A141" s="537" t="s">
        <v>2684</v>
      </c>
      <c r="B141" s="537"/>
      <c r="C141" s="106" t="s">
        <v>2772</v>
      </c>
      <c r="D141" s="128">
        <v>113</v>
      </c>
      <c r="E141" s="124">
        <v>15</v>
      </c>
      <c r="F141" s="125">
        <v>1</v>
      </c>
      <c r="G141" s="137">
        <v>9478</v>
      </c>
      <c r="H141" s="140">
        <f t="shared" si="4"/>
        <v>113736</v>
      </c>
      <c r="I141" s="137"/>
      <c r="J141" s="137">
        <v>1558</v>
      </c>
      <c r="K141" s="137">
        <v>15580</v>
      </c>
      <c r="L141" s="137"/>
      <c r="M141" s="137"/>
      <c r="N141" s="137"/>
      <c r="O141" s="141">
        <f t="shared" si="5"/>
        <v>130874</v>
      </c>
    </row>
    <row r="142" spans="1:15" x14ac:dyDescent="0.25">
      <c r="A142" s="537" t="s">
        <v>2630</v>
      </c>
      <c r="B142" s="537"/>
      <c r="C142" s="106" t="s">
        <v>2772</v>
      </c>
      <c r="D142" s="128">
        <v>113</v>
      </c>
      <c r="E142" s="124">
        <v>15</v>
      </c>
      <c r="F142" s="125">
        <v>1</v>
      </c>
      <c r="G142" s="138">
        <v>8498</v>
      </c>
      <c r="H142" s="140">
        <f t="shared" si="4"/>
        <v>101976</v>
      </c>
      <c r="I142" s="138"/>
      <c r="J142" s="138">
        <v>1397</v>
      </c>
      <c r="K142" s="138">
        <v>13969</v>
      </c>
      <c r="L142" s="138"/>
      <c r="M142" s="138"/>
      <c r="N142" s="138"/>
      <c r="O142" s="141">
        <f t="shared" si="5"/>
        <v>117342</v>
      </c>
    </row>
    <row r="143" spans="1:15" x14ac:dyDescent="0.25">
      <c r="A143" s="537" t="s">
        <v>2685</v>
      </c>
      <c r="B143" s="537"/>
      <c r="C143" s="106" t="s">
        <v>2772</v>
      </c>
      <c r="D143" s="128">
        <v>113</v>
      </c>
      <c r="E143" s="124">
        <v>15</v>
      </c>
      <c r="F143" s="125">
        <v>1</v>
      </c>
      <c r="G143" s="138">
        <v>12302</v>
      </c>
      <c r="H143" s="140">
        <f t="shared" si="4"/>
        <v>147624</v>
      </c>
      <c r="I143" s="138"/>
      <c r="J143" s="138">
        <v>2023</v>
      </c>
      <c r="K143" s="138">
        <v>20222</v>
      </c>
      <c r="L143" s="138"/>
      <c r="M143" s="138"/>
      <c r="N143" s="138"/>
      <c r="O143" s="141">
        <f t="shared" si="5"/>
        <v>169869</v>
      </c>
    </row>
    <row r="144" spans="1:15" x14ac:dyDescent="0.25">
      <c r="A144" s="537" t="s">
        <v>2685</v>
      </c>
      <c r="B144" s="537"/>
      <c r="C144" s="106" t="s">
        <v>2772</v>
      </c>
      <c r="D144" s="128">
        <v>113</v>
      </c>
      <c r="E144" s="124">
        <v>15</v>
      </c>
      <c r="F144" s="125">
        <v>1</v>
      </c>
      <c r="G144" s="138">
        <v>15660</v>
      </c>
      <c r="H144" s="140">
        <f t="shared" si="4"/>
        <v>187920</v>
      </c>
      <c r="I144" s="138"/>
      <c r="J144" s="138">
        <v>2574</v>
      </c>
      <c r="K144" s="138">
        <v>25742</v>
      </c>
      <c r="L144" s="138"/>
      <c r="M144" s="138"/>
      <c r="N144" s="138"/>
      <c r="O144" s="141">
        <f t="shared" si="5"/>
        <v>216236</v>
      </c>
    </row>
    <row r="145" spans="1:15" x14ac:dyDescent="0.25">
      <c r="A145" s="537" t="s">
        <v>2621</v>
      </c>
      <c r="B145" s="537"/>
      <c r="C145" s="106" t="s">
        <v>2773</v>
      </c>
      <c r="D145" s="128">
        <v>113</v>
      </c>
      <c r="E145" s="124">
        <v>15</v>
      </c>
      <c r="F145" s="125">
        <v>1</v>
      </c>
      <c r="G145" s="138">
        <v>20093</v>
      </c>
      <c r="H145" s="140">
        <f t="shared" si="4"/>
        <v>241116</v>
      </c>
      <c r="I145" s="138"/>
      <c r="J145" s="138">
        <v>3303</v>
      </c>
      <c r="K145" s="138">
        <v>33030</v>
      </c>
      <c r="L145" s="138"/>
      <c r="M145" s="138"/>
      <c r="N145" s="138"/>
      <c r="O145" s="141">
        <f t="shared" si="5"/>
        <v>277449</v>
      </c>
    </row>
    <row r="146" spans="1:15" x14ac:dyDescent="0.25">
      <c r="A146" s="537" t="s">
        <v>2672</v>
      </c>
      <c r="B146" s="537"/>
      <c r="C146" s="106" t="s">
        <v>2773</v>
      </c>
      <c r="D146" s="128">
        <v>113</v>
      </c>
      <c r="E146" s="124">
        <v>15</v>
      </c>
      <c r="F146" s="125">
        <v>1</v>
      </c>
      <c r="G146" s="138">
        <v>6411</v>
      </c>
      <c r="H146" s="140">
        <f t="shared" si="4"/>
        <v>76932</v>
      </c>
      <c r="I146" s="138"/>
      <c r="J146" s="138">
        <v>1054</v>
      </c>
      <c r="K146" s="138">
        <v>10539</v>
      </c>
      <c r="L146" s="138"/>
      <c r="M146" s="138"/>
      <c r="N146" s="138"/>
      <c r="O146" s="141">
        <f t="shared" si="5"/>
        <v>88525</v>
      </c>
    </row>
    <row r="147" spans="1:15" x14ac:dyDescent="0.25">
      <c r="A147" s="537" t="s">
        <v>2686</v>
      </c>
      <c r="B147" s="537"/>
      <c r="C147" s="106" t="s">
        <v>2773</v>
      </c>
      <c r="D147" s="128">
        <v>113</v>
      </c>
      <c r="E147" s="124">
        <v>15</v>
      </c>
      <c r="F147" s="125">
        <v>1</v>
      </c>
      <c r="G147" s="138">
        <v>18515</v>
      </c>
      <c r="H147" s="140">
        <f t="shared" si="4"/>
        <v>222180</v>
      </c>
      <c r="I147" s="138"/>
      <c r="J147" s="138">
        <v>3044</v>
      </c>
      <c r="K147" s="138">
        <v>30436</v>
      </c>
      <c r="L147" s="138"/>
      <c r="M147" s="138"/>
      <c r="N147" s="138"/>
      <c r="O147" s="141">
        <f t="shared" si="5"/>
        <v>255660</v>
      </c>
    </row>
    <row r="148" spans="1:15" x14ac:dyDescent="0.25">
      <c r="A148" s="537" t="s">
        <v>2630</v>
      </c>
      <c r="B148" s="537"/>
      <c r="C148" s="106" t="s">
        <v>2773</v>
      </c>
      <c r="D148" s="128">
        <v>113</v>
      </c>
      <c r="E148" s="124">
        <v>15</v>
      </c>
      <c r="F148" s="125">
        <v>1</v>
      </c>
      <c r="G148" s="138">
        <v>11967</v>
      </c>
      <c r="H148" s="140">
        <f t="shared" si="4"/>
        <v>143604</v>
      </c>
      <c r="I148" s="138"/>
      <c r="J148" s="138">
        <v>1967</v>
      </c>
      <c r="K148" s="138">
        <v>19672</v>
      </c>
      <c r="L148" s="138"/>
      <c r="M148" s="138"/>
      <c r="N148" s="138"/>
      <c r="O148" s="141">
        <f t="shared" si="5"/>
        <v>165243</v>
      </c>
    </row>
    <row r="149" spans="1:15" x14ac:dyDescent="0.25">
      <c r="A149" s="537" t="s">
        <v>2633</v>
      </c>
      <c r="B149" s="537"/>
      <c r="C149" s="106" t="s">
        <v>2774</v>
      </c>
      <c r="D149" s="128">
        <v>113</v>
      </c>
      <c r="E149" s="124">
        <v>15</v>
      </c>
      <c r="F149" s="125">
        <v>1</v>
      </c>
      <c r="G149" s="138">
        <v>12304</v>
      </c>
      <c r="H149" s="140">
        <f t="shared" si="4"/>
        <v>147648</v>
      </c>
      <c r="I149" s="138"/>
      <c r="J149" s="138">
        <v>2023</v>
      </c>
      <c r="K149" s="138">
        <v>20226</v>
      </c>
      <c r="L149" s="138"/>
      <c r="M149" s="138"/>
      <c r="N149" s="138"/>
      <c r="O149" s="141">
        <f t="shared" si="5"/>
        <v>169897</v>
      </c>
    </row>
    <row r="150" spans="1:15" x14ac:dyDescent="0.25">
      <c r="A150" s="537" t="s">
        <v>2641</v>
      </c>
      <c r="B150" s="537"/>
      <c r="C150" s="106" t="s">
        <v>2774</v>
      </c>
      <c r="D150" s="128">
        <v>113</v>
      </c>
      <c r="E150" s="124">
        <v>15</v>
      </c>
      <c r="F150" s="125">
        <v>1</v>
      </c>
      <c r="G150" s="138">
        <v>10823</v>
      </c>
      <c r="H150" s="140">
        <f t="shared" si="4"/>
        <v>129876</v>
      </c>
      <c r="I150" s="138"/>
      <c r="J150" s="138">
        <v>1779</v>
      </c>
      <c r="K150" s="138">
        <v>17791</v>
      </c>
      <c r="L150" s="138"/>
      <c r="M150" s="138"/>
      <c r="N150" s="138"/>
      <c r="O150" s="141">
        <f t="shared" si="5"/>
        <v>149446</v>
      </c>
    </row>
    <row r="151" spans="1:15" x14ac:dyDescent="0.25">
      <c r="A151" s="537" t="s">
        <v>2687</v>
      </c>
      <c r="B151" s="537"/>
      <c r="C151" s="106" t="s">
        <v>2775</v>
      </c>
      <c r="D151" s="128">
        <v>113</v>
      </c>
      <c r="E151" s="124">
        <v>15</v>
      </c>
      <c r="F151" s="125">
        <v>1</v>
      </c>
      <c r="G151" s="137">
        <v>18515</v>
      </c>
      <c r="H151" s="140">
        <f t="shared" si="4"/>
        <v>222180</v>
      </c>
      <c r="I151" s="137"/>
      <c r="J151" s="137">
        <v>3044</v>
      </c>
      <c r="K151" s="137">
        <v>30436</v>
      </c>
      <c r="L151" s="137"/>
      <c r="M151" s="137"/>
      <c r="N151" s="137"/>
      <c r="O151" s="141">
        <f t="shared" si="5"/>
        <v>255660</v>
      </c>
    </row>
    <row r="152" spans="1:15" x14ac:dyDescent="0.25">
      <c r="A152" s="537" t="s">
        <v>2688</v>
      </c>
      <c r="B152" s="537"/>
      <c r="C152" s="106" t="s">
        <v>2775</v>
      </c>
      <c r="D152" s="128">
        <v>113</v>
      </c>
      <c r="E152" s="124">
        <v>15</v>
      </c>
      <c r="F152" s="125">
        <v>1</v>
      </c>
      <c r="G152" s="138">
        <v>11415</v>
      </c>
      <c r="H152" s="140">
        <f t="shared" si="4"/>
        <v>136980</v>
      </c>
      <c r="I152" s="138"/>
      <c r="J152" s="138">
        <v>1876</v>
      </c>
      <c r="K152" s="138">
        <v>18764</v>
      </c>
      <c r="L152" s="138"/>
      <c r="M152" s="138"/>
      <c r="N152" s="138"/>
      <c r="O152" s="141">
        <f t="shared" si="5"/>
        <v>157620</v>
      </c>
    </row>
    <row r="153" spans="1:15" x14ac:dyDescent="0.25">
      <c r="A153" s="537" t="s">
        <v>2689</v>
      </c>
      <c r="B153" s="537"/>
      <c r="C153" s="106" t="s">
        <v>2776</v>
      </c>
      <c r="D153" s="128">
        <v>113</v>
      </c>
      <c r="E153" s="124">
        <v>15</v>
      </c>
      <c r="F153" s="125">
        <v>1</v>
      </c>
      <c r="G153" s="138">
        <v>11853</v>
      </c>
      <c r="H153" s="140">
        <f t="shared" si="4"/>
        <v>142236</v>
      </c>
      <c r="I153" s="138"/>
      <c r="J153" s="138">
        <v>1948</v>
      </c>
      <c r="K153" s="138">
        <v>19484</v>
      </c>
      <c r="L153" s="138"/>
      <c r="M153" s="138"/>
      <c r="N153" s="138"/>
      <c r="O153" s="141">
        <f t="shared" si="5"/>
        <v>163668</v>
      </c>
    </row>
    <row r="154" spans="1:15" x14ac:dyDescent="0.25">
      <c r="A154" s="537" t="s">
        <v>2690</v>
      </c>
      <c r="B154" s="537"/>
      <c r="C154" s="106" t="s">
        <v>2776</v>
      </c>
      <c r="D154" s="128">
        <v>113</v>
      </c>
      <c r="E154" s="124">
        <v>15</v>
      </c>
      <c r="F154" s="125">
        <v>1</v>
      </c>
      <c r="G154" s="138">
        <v>15353</v>
      </c>
      <c r="H154" s="140">
        <f t="shared" si="4"/>
        <v>184236</v>
      </c>
      <c r="I154" s="138"/>
      <c r="J154" s="138">
        <v>2524</v>
      </c>
      <c r="K154" s="138">
        <v>25238</v>
      </c>
      <c r="L154" s="138"/>
      <c r="M154" s="138"/>
      <c r="N154" s="138"/>
      <c r="O154" s="141">
        <f t="shared" si="5"/>
        <v>211998</v>
      </c>
    </row>
    <row r="155" spans="1:15" x14ac:dyDescent="0.25">
      <c r="A155" s="537" t="s">
        <v>2691</v>
      </c>
      <c r="B155" s="537"/>
      <c r="C155" s="106" t="s">
        <v>2776</v>
      </c>
      <c r="D155" s="128">
        <v>113</v>
      </c>
      <c r="E155" s="124">
        <v>15</v>
      </c>
      <c r="F155" s="125">
        <v>1</v>
      </c>
      <c r="G155" s="138">
        <v>18513</v>
      </c>
      <c r="H155" s="140">
        <f t="shared" si="4"/>
        <v>222156</v>
      </c>
      <c r="I155" s="138"/>
      <c r="J155" s="138">
        <v>3043</v>
      </c>
      <c r="K155" s="138">
        <v>30432</v>
      </c>
      <c r="L155" s="138"/>
      <c r="M155" s="138"/>
      <c r="N155" s="138"/>
      <c r="O155" s="141">
        <f t="shared" si="5"/>
        <v>255631</v>
      </c>
    </row>
    <row r="156" spans="1:15" x14ac:dyDescent="0.25">
      <c r="A156" s="537" t="s">
        <v>2692</v>
      </c>
      <c r="B156" s="537"/>
      <c r="C156" s="106" t="s">
        <v>2776</v>
      </c>
      <c r="D156" s="128">
        <v>113</v>
      </c>
      <c r="E156" s="124">
        <v>15</v>
      </c>
      <c r="F156" s="125">
        <v>1</v>
      </c>
      <c r="G156" s="138">
        <v>11853</v>
      </c>
      <c r="H156" s="140">
        <f t="shared" si="4"/>
        <v>142236</v>
      </c>
      <c r="I156" s="138"/>
      <c r="J156" s="138">
        <v>1948</v>
      </c>
      <c r="K156" s="138">
        <v>19484</v>
      </c>
      <c r="L156" s="138"/>
      <c r="M156" s="138"/>
      <c r="N156" s="138"/>
      <c r="O156" s="141">
        <f t="shared" si="5"/>
        <v>163668</v>
      </c>
    </row>
    <row r="157" spans="1:15" x14ac:dyDescent="0.25">
      <c r="A157" s="537" t="s">
        <v>2692</v>
      </c>
      <c r="B157" s="537"/>
      <c r="C157" s="106" t="s">
        <v>2776</v>
      </c>
      <c r="D157" s="128">
        <v>113</v>
      </c>
      <c r="E157" s="124">
        <v>15</v>
      </c>
      <c r="F157" s="125">
        <v>1</v>
      </c>
      <c r="G157" s="138">
        <v>13361</v>
      </c>
      <c r="H157" s="140">
        <f t="shared" si="4"/>
        <v>160332</v>
      </c>
      <c r="I157" s="138"/>
      <c r="J157" s="138">
        <v>2196</v>
      </c>
      <c r="K157" s="138">
        <v>21963</v>
      </c>
      <c r="L157" s="138"/>
      <c r="M157" s="138"/>
      <c r="N157" s="138"/>
      <c r="O157" s="141">
        <f t="shared" si="5"/>
        <v>184491</v>
      </c>
    </row>
    <row r="158" spans="1:15" x14ac:dyDescent="0.25">
      <c r="A158" s="537" t="s">
        <v>2692</v>
      </c>
      <c r="B158" s="537"/>
      <c r="C158" s="106" t="s">
        <v>2776</v>
      </c>
      <c r="D158" s="128">
        <v>113</v>
      </c>
      <c r="E158" s="124">
        <v>15</v>
      </c>
      <c r="F158" s="125">
        <v>1</v>
      </c>
      <c r="G158" s="138">
        <v>8057</v>
      </c>
      <c r="H158" s="140">
        <f t="shared" si="4"/>
        <v>96684</v>
      </c>
      <c r="I158" s="138"/>
      <c r="J158" s="138">
        <v>1324</v>
      </c>
      <c r="K158" s="138">
        <v>13244</v>
      </c>
      <c r="L158" s="138"/>
      <c r="M158" s="138"/>
      <c r="N158" s="138"/>
      <c r="O158" s="141">
        <f t="shared" si="5"/>
        <v>111252</v>
      </c>
    </row>
    <row r="159" spans="1:15" x14ac:dyDescent="0.25">
      <c r="A159" s="537" t="s">
        <v>2692</v>
      </c>
      <c r="B159" s="537"/>
      <c r="C159" s="106" t="s">
        <v>2776</v>
      </c>
      <c r="D159" s="128">
        <v>113</v>
      </c>
      <c r="E159" s="124">
        <v>15</v>
      </c>
      <c r="F159" s="125">
        <v>1</v>
      </c>
      <c r="G159" s="138">
        <v>8057</v>
      </c>
      <c r="H159" s="140">
        <f t="shared" si="4"/>
        <v>96684</v>
      </c>
      <c r="I159" s="138"/>
      <c r="J159" s="138">
        <v>1324</v>
      </c>
      <c r="K159" s="138">
        <v>13244</v>
      </c>
      <c r="L159" s="138"/>
      <c r="M159" s="138"/>
      <c r="N159" s="138"/>
      <c r="O159" s="141">
        <f t="shared" si="5"/>
        <v>111252</v>
      </c>
    </row>
    <row r="160" spans="1:15" x14ac:dyDescent="0.25">
      <c r="A160" s="537" t="s">
        <v>2633</v>
      </c>
      <c r="B160" s="537"/>
      <c r="C160" s="106" t="s">
        <v>2776</v>
      </c>
      <c r="D160" s="128">
        <v>113</v>
      </c>
      <c r="E160" s="124">
        <v>15</v>
      </c>
      <c r="F160" s="125">
        <v>1</v>
      </c>
      <c r="G160" s="138">
        <v>11942</v>
      </c>
      <c r="H160" s="140">
        <f t="shared" si="4"/>
        <v>143304</v>
      </c>
      <c r="I160" s="138"/>
      <c r="J160" s="138">
        <v>1963</v>
      </c>
      <c r="K160" s="138">
        <v>19631</v>
      </c>
      <c r="L160" s="138"/>
      <c r="M160" s="138"/>
      <c r="N160" s="138"/>
      <c r="O160" s="141">
        <f t="shared" si="5"/>
        <v>164898</v>
      </c>
    </row>
    <row r="161" spans="1:15" x14ac:dyDescent="0.25">
      <c r="A161" s="537" t="s">
        <v>2693</v>
      </c>
      <c r="B161" s="537"/>
      <c r="C161" s="106" t="s">
        <v>2776</v>
      </c>
      <c r="D161" s="128">
        <v>113</v>
      </c>
      <c r="E161" s="124">
        <v>15</v>
      </c>
      <c r="F161" s="125">
        <v>1</v>
      </c>
      <c r="G161" s="137">
        <v>12416</v>
      </c>
      <c r="H161" s="140">
        <f t="shared" si="4"/>
        <v>148992</v>
      </c>
      <c r="I161" s="137"/>
      <c r="J161" s="137">
        <v>2041</v>
      </c>
      <c r="K161" s="137">
        <v>20410</v>
      </c>
      <c r="L161" s="137"/>
      <c r="M161" s="137"/>
      <c r="N161" s="137"/>
      <c r="O161" s="141">
        <f t="shared" si="5"/>
        <v>171443</v>
      </c>
    </row>
    <row r="162" spans="1:15" x14ac:dyDescent="0.25">
      <c r="A162" s="537" t="s">
        <v>2694</v>
      </c>
      <c r="B162" s="537"/>
      <c r="C162" s="106" t="s">
        <v>2776</v>
      </c>
      <c r="D162" s="128">
        <v>113</v>
      </c>
      <c r="E162" s="124">
        <v>15</v>
      </c>
      <c r="F162" s="125">
        <v>1</v>
      </c>
      <c r="G162" s="138">
        <v>14420</v>
      </c>
      <c r="H162" s="140">
        <f t="shared" si="4"/>
        <v>173040</v>
      </c>
      <c r="I162" s="138"/>
      <c r="J162" s="138">
        <v>2370</v>
      </c>
      <c r="K162" s="138">
        <v>23704</v>
      </c>
      <c r="L162" s="138"/>
      <c r="M162" s="138"/>
      <c r="N162" s="138"/>
      <c r="O162" s="141">
        <f t="shared" si="5"/>
        <v>199114</v>
      </c>
    </row>
    <row r="163" spans="1:15" x14ac:dyDescent="0.25">
      <c r="A163" s="537" t="s">
        <v>2695</v>
      </c>
      <c r="B163" s="537"/>
      <c r="C163" s="106" t="s">
        <v>2776</v>
      </c>
      <c r="D163" s="128">
        <v>113</v>
      </c>
      <c r="E163" s="124">
        <v>15</v>
      </c>
      <c r="F163" s="125">
        <v>1</v>
      </c>
      <c r="G163" s="138">
        <v>21669</v>
      </c>
      <c r="H163" s="140">
        <f t="shared" si="4"/>
        <v>260028</v>
      </c>
      <c r="I163" s="138"/>
      <c r="J163" s="138">
        <v>3562</v>
      </c>
      <c r="K163" s="138">
        <v>35620</v>
      </c>
      <c r="L163" s="138"/>
      <c r="M163" s="138"/>
      <c r="N163" s="138"/>
      <c r="O163" s="141">
        <f t="shared" si="5"/>
        <v>299210</v>
      </c>
    </row>
    <row r="164" spans="1:15" x14ac:dyDescent="0.25">
      <c r="A164" s="537" t="s">
        <v>2696</v>
      </c>
      <c r="B164" s="537"/>
      <c r="C164" s="106" t="s">
        <v>2777</v>
      </c>
      <c r="D164" s="128">
        <v>113</v>
      </c>
      <c r="E164" s="124">
        <v>15</v>
      </c>
      <c r="F164" s="125">
        <v>1</v>
      </c>
      <c r="G164" s="138">
        <v>12416</v>
      </c>
      <c r="H164" s="140">
        <f t="shared" si="4"/>
        <v>148992</v>
      </c>
      <c r="I164" s="138"/>
      <c r="J164" s="138">
        <v>2041</v>
      </c>
      <c r="K164" s="138">
        <v>20410</v>
      </c>
      <c r="L164" s="138"/>
      <c r="M164" s="138"/>
      <c r="N164" s="138"/>
      <c r="O164" s="141">
        <f t="shared" si="5"/>
        <v>171443</v>
      </c>
    </row>
    <row r="165" spans="1:15" x14ac:dyDescent="0.25">
      <c r="A165" s="537" t="s">
        <v>2697</v>
      </c>
      <c r="B165" s="537"/>
      <c r="C165" s="106" t="s">
        <v>2777</v>
      </c>
      <c r="D165" s="128">
        <v>113</v>
      </c>
      <c r="E165" s="124">
        <v>15</v>
      </c>
      <c r="F165" s="125">
        <v>1</v>
      </c>
      <c r="G165" s="138">
        <v>11940</v>
      </c>
      <c r="H165" s="140">
        <f t="shared" si="4"/>
        <v>143280</v>
      </c>
      <c r="I165" s="138"/>
      <c r="J165" s="138">
        <v>1963</v>
      </c>
      <c r="K165" s="138">
        <v>19627</v>
      </c>
      <c r="L165" s="138"/>
      <c r="M165" s="138"/>
      <c r="N165" s="138"/>
      <c r="O165" s="141">
        <f t="shared" si="5"/>
        <v>164870</v>
      </c>
    </row>
    <row r="166" spans="1:15" x14ac:dyDescent="0.25">
      <c r="A166" s="537" t="s">
        <v>2698</v>
      </c>
      <c r="B166" s="537"/>
      <c r="C166" s="106" t="s">
        <v>2777</v>
      </c>
      <c r="D166" s="128">
        <v>113</v>
      </c>
      <c r="E166" s="124">
        <v>15</v>
      </c>
      <c r="F166" s="125">
        <v>1</v>
      </c>
      <c r="G166" s="138">
        <v>12302</v>
      </c>
      <c r="H166" s="140">
        <f t="shared" si="4"/>
        <v>147624</v>
      </c>
      <c r="I166" s="138"/>
      <c r="J166" s="138">
        <v>2023</v>
      </c>
      <c r="K166" s="138">
        <v>20222</v>
      </c>
      <c r="L166" s="138"/>
      <c r="M166" s="138"/>
      <c r="N166" s="138"/>
      <c r="O166" s="141">
        <f t="shared" si="5"/>
        <v>169869</v>
      </c>
    </row>
    <row r="167" spans="1:15" x14ac:dyDescent="0.25">
      <c r="A167" s="537" t="s">
        <v>2699</v>
      </c>
      <c r="B167" s="537"/>
      <c r="C167" s="106" t="s">
        <v>2778</v>
      </c>
      <c r="D167" s="128">
        <v>113</v>
      </c>
      <c r="E167" s="124">
        <v>15</v>
      </c>
      <c r="F167" s="125">
        <v>1</v>
      </c>
      <c r="G167" s="138">
        <v>12302</v>
      </c>
      <c r="H167" s="140">
        <f t="shared" si="4"/>
        <v>147624</v>
      </c>
      <c r="I167" s="138"/>
      <c r="J167" s="138">
        <v>2023</v>
      </c>
      <c r="K167" s="138">
        <v>20222</v>
      </c>
      <c r="L167" s="138"/>
      <c r="M167" s="138"/>
      <c r="N167" s="138"/>
      <c r="O167" s="141">
        <f t="shared" si="5"/>
        <v>169869</v>
      </c>
    </row>
    <row r="168" spans="1:15" x14ac:dyDescent="0.25">
      <c r="A168" s="537" t="s">
        <v>2700</v>
      </c>
      <c r="B168" s="537"/>
      <c r="C168" s="106" t="s">
        <v>2779</v>
      </c>
      <c r="D168" s="128">
        <v>113</v>
      </c>
      <c r="E168" s="124">
        <v>15</v>
      </c>
      <c r="F168" s="125">
        <v>1</v>
      </c>
      <c r="G168" s="138">
        <v>12416</v>
      </c>
      <c r="H168" s="140">
        <f t="shared" si="4"/>
        <v>148992</v>
      </c>
      <c r="I168" s="138"/>
      <c r="J168" s="138">
        <v>2041</v>
      </c>
      <c r="K168" s="138">
        <v>20410</v>
      </c>
      <c r="L168" s="138"/>
      <c r="M168" s="138"/>
      <c r="N168" s="138"/>
      <c r="O168" s="141">
        <f t="shared" si="5"/>
        <v>171443</v>
      </c>
    </row>
    <row r="169" spans="1:15" x14ac:dyDescent="0.25">
      <c r="A169" s="537" t="s">
        <v>2633</v>
      </c>
      <c r="B169" s="537"/>
      <c r="C169" s="106" t="s">
        <v>2780</v>
      </c>
      <c r="D169" s="128">
        <v>113</v>
      </c>
      <c r="E169" s="124">
        <v>15</v>
      </c>
      <c r="F169" s="125">
        <v>1</v>
      </c>
      <c r="G169" s="137">
        <v>12416</v>
      </c>
      <c r="H169" s="140">
        <f t="shared" si="4"/>
        <v>148992</v>
      </c>
      <c r="I169" s="137"/>
      <c r="J169" s="137">
        <v>2041</v>
      </c>
      <c r="K169" s="137">
        <v>20410</v>
      </c>
      <c r="L169" s="137"/>
      <c r="M169" s="137"/>
      <c r="N169" s="137"/>
      <c r="O169" s="141">
        <f t="shared" si="5"/>
        <v>171443</v>
      </c>
    </row>
    <row r="170" spans="1:15" x14ac:dyDescent="0.25">
      <c r="A170" s="537" t="s">
        <v>2621</v>
      </c>
      <c r="B170" s="537"/>
      <c r="C170" s="106" t="s">
        <v>2781</v>
      </c>
      <c r="D170" s="128">
        <v>113</v>
      </c>
      <c r="E170" s="124">
        <v>15</v>
      </c>
      <c r="F170" s="125">
        <v>1</v>
      </c>
      <c r="G170" s="138">
        <v>8182</v>
      </c>
      <c r="H170" s="140">
        <f t="shared" si="4"/>
        <v>98184</v>
      </c>
      <c r="I170" s="138"/>
      <c r="J170" s="138">
        <v>1345</v>
      </c>
      <c r="K170" s="138">
        <v>13450</v>
      </c>
      <c r="L170" s="138"/>
      <c r="M170" s="138"/>
      <c r="N170" s="138"/>
      <c r="O170" s="141">
        <f t="shared" si="5"/>
        <v>112979</v>
      </c>
    </row>
    <row r="171" spans="1:15" x14ac:dyDescent="0.25">
      <c r="A171" s="537" t="s">
        <v>2621</v>
      </c>
      <c r="B171" s="537"/>
      <c r="C171" s="106" t="s">
        <v>2781</v>
      </c>
      <c r="D171" s="128">
        <v>113</v>
      </c>
      <c r="E171" s="124">
        <v>15</v>
      </c>
      <c r="F171" s="125">
        <v>1</v>
      </c>
      <c r="G171" s="138">
        <v>11505</v>
      </c>
      <c r="H171" s="140">
        <f t="shared" si="4"/>
        <v>138060</v>
      </c>
      <c r="I171" s="138"/>
      <c r="J171" s="138">
        <v>1891</v>
      </c>
      <c r="K171" s="138">
        <v>18912</v>
      </c>
      <c r="L171" s="138"/>
      <c r="M171" s="138"/>
      <c r="N171" s="138"/>
      <c r="O171" s="141">
        <f t="shared" si="5"/>
        <v>158863</v>
      </c>
    </row>
    <row r="172" spans="1:15" x14ac:dyDescent="0.25">
      <c r="A172" s="537" t="s">
        <v>2701</v>
      </c>
      <c r="B172" s="537"/>
      <c r="C172" s="106" t="s">
        <v>2781</v>
      </c>
      <c r="D172" s="128">
        <v>113</v>
      </c>
      <c r="E172" s="124">
        <v>15</v>
      </c>
      <c r="F172" s="125">
        <v>1</v>
      </c>
      <c r="G172" s="138">
        <v>10253</v>
      </c>
      <c r="H172" s="140">
        <f t="shared" si="4"/>
        <v>123036</v>
      </c>
      <c r="I172" s="138"/>
      <c r="J172" s="138">
        <v>1685</v>
      </c>
      <c r="K172" s="138">
        <v>16854</v>
      </c>
      <c r="L172" s="138"/>
      <c r="M172" s="138"/>
      <c r="N172" s="138"/>
      <c r="O172" s="141">
        <f t="shared" si="5"/>
        <v>141575</v>
      </c>
    </row>
    <row r="173" spans="1:15" x14ac:dyDescent="0.25">
      <c r="A173" s="537" t="s">
        <v>2625</v>
      </c>
      <c r="B173" s="537"/>
      <c r="C173" s="106" t="s">
        <v>2781</v>
      </c>
      <c r="D173" s="128">
        <v>113</v>
      </c>
      <c r="E173" s="124">
        <v>15</v>
      </c>
      <c r="F173" s="125">
        <v>1</v>
      </c>
      <c r="G173" s="138">
        <v>11046</v>
      </c>
      <c r="H173" s="140">
        <f t="shared" si="4"/>
        <v>132552</v>
      </c>
      <c r="I173" s="138"/>
      <c r="J173" s="138">
        <v>1816</v>
      </c>
      <c r="K173" s="138">
        <v>18158</v>
      </c>
      <c r="L173" s="138"/>
      <c r="M173" s="138"/>
      <c r="N173" s="138"/>
      <c r="O173" s="141">
        <f t="shared" si="5"/>
        <v>152526</v>
      </c>
    </row>
    <row r="174" spans="1:15" x14ac:dyDescent="0.25">
      <c r="A174" s="537" t="s">
        <v>2625</v>
      </c>
      <c r="B174" s="537"/>
      <c r="C174" s="106" t="s">
        <v>2781</v>
      </c>
      <c r="D174" s="128">
        <v>113</v>
      </c>
      <c r="E174" s="124">
        <v>15</v>
      </c>
      <c r="F174" s="125">
        <v>1</v>
      </c>
      <c r="G174" s="138">
        <v>6736</v>
      </c>
      <c r="H174" s="140">
        <f t="shared" si="4"/>
        <v>80832</v>
      </c>
      <c r="I174" s="138"/>
      <c r="J174" s="138">
        <v>1107</v>
      </c>
      <c r="K174" s="138">
        <v>11073</v>
      </c>
      <c r="L174" s="138"/>
      <c r="M174" s="138"/>
      <c r="N174" s="138"/>
      <c r="O174" s="141">
        <f t="shared" si="5"/>
        <v>93012</v>
      </c>
    </row>
    <row r="175" spans="1:15" x14ac:dyDescent="0.25">
      <c r="A175" s="537" t="s">
        <v>2702</v>
      </c>
      <c r="B175" s="537"/>
      <c r="C175" s="106" t="s">
        <v>2781</v>
      </c>
      <c r="D175" s="128">
        <v>113</v>
      </c>
      <c r="E175" s="124">
        <v>15</v>
      </c>
      <c r="F175" s="125">
        <v>1</v>
      </c>
      <c r="G175" s="138">
        <v>10104</v>
      </c>
      <c r="H175" s="140">
        <f t="shared" si="4"/>
        <v>121248</v>
      </c>
      <c r="I175" s="138"/>
      <c r="J175" s="138">
        <v>1661</v>
      </c>
      <c r="K175" s="138">
        <v>16609</v>
      </c>
      <c r="L175" s="138"/>
      <c r="M175" s="138"/>
      <c r="N175" s="138"/>
      <c r="O175" s="141">
        <f t="shared" si="5"/>
        <v>139518</v>
      </c>
    </row>
    <row r="176" spans="1:15" x14ac:dyDescent="0.25">
      <c r="A176" s="537" t="s">
        <v>2703</v>
      </c>
      <c r="B176" s="537"/>
      <c r="C176" s="106" t="s">
        <v>2781</v>
      </c>
      <c r="D176" s="128">
        <v>113</v>
      </c>
      <c r="E176" s="124">
        <v>15</v>
      </c>
      <c r="F176" s="125">
        <v>1</v>
      </c>
      <c r="G176" s="138">
        <v>8252</v>
      </c>
      <c r="H176" s="140">
        <f t="shared" si="4"/>
        <v>99024</v>
      </c>
      <c r="I176" s="138"/>
      <c r="J176" s="138">
        <v>1357</v>
      </c>
      <c r="K176" s="138">
        <v>13565</v>
      </c>
      <c r="L176" s="138"/>
      <c r="M176" s="138"/>
      <c r="N176" s="138"/>
      <c r="O176" s="141">
        <f t="shared" si="5"/>
        <v>113946</v>
      </c>
    </row>
    <row r="177" spans="1:15" x14ac:dyDescent="0.25">
      <c r="A177" s="537" t="s">
        <v>2703</v>
      </c>
      <c r="B177" s="537"/>
      <c r="C177" s="106" t="s">
        <v>2781</v>
      </c>
      <c r="D177" s="128">
        <v>113</v>
      </c>
      <c r="E177" s="124">
        <v>15</v>
      </c>
      <c r="F177" s="125">
        <v>1</v>
      </c>
      <c r="G177" s="138">
        <v>7632</v>
      </c>
      <c r="H177" s="140">
        <f t="shared" si="4"/>
        <v>91584</v>
      </c>
      <c r="I177" s="138"/>
      <c r="J177" s="138">
        <v>1255</v>
      </c>
      <c r="K177" s="138">
        <v>12546</v>
      </c>
      <c r="L177" s="138"/>
      <c r="M177" s="138"/>
      <c r="N177" s="138"/>
      <c r="O177" s="141">
        <f t="shared" si="5"/>
        <v>105385</v>
      </c>
    </row>
    <row r="178" spans="1:15" x14ac:dyDescent="0.25">
      <c r="A178" s="537" t="s">
        <v>2704</v>
      </c>
      <c r="B178" s="537"/>
      <c r="C178" s="106" t="s">
        <v>2781</v>
      </c>
      <c r="D178" s="128">
        <v>113</v>
      </c>
      <c r="E178" s="124">
        <v>15</v>
      </c>
      <c r="F178" s="125">
        <v>1</v>
      </c>
      <c r="G178" s="138">
        <v>6520</v>
      </c>
      <c r="H178" s="140">
        <f t="shared" si="4"/>
        <v>78240</v>
      </c>
      <c r="I178" s="138"/>
      <c r="J178" s="138">
        <v>1072</v>
      </c>
      <c r="K178" s="138">
        <v>10718</v>
      </c>
      <c r="L178" s="138"/>
      <c r="M178" s="138"/>
      <c r="N178" s="138"/>
      <c r="O178" s="141">
        <f t="shared" si="5"/>
        <v>90030</v>
      </c>
    </row>
    <row r="179" spans="1:15" x14ac:dyDescent="0.25">
      <c r="A179" s="537" t="s">
        <v>2704</v>
      </c>
      <c r="B179" s="537"/>
      <c r="C179" s="106" t="s">
        <v>2781</v>
      </c>
      <c r="D179" s="128">
        <v>113</v>
      </c>
      <c r="E179" s="124">
        <v>15</v>
      </c>
      <c r="F179" s="125">
        <v>1</v>
      </c>
      <c r="G179" s="137">
        <v>6411</v>
      </c>
      <c r="H179" s="140">
        <f t="shared" si="4"/>
        <v>76932</v>
      </c>
      <c r="I179" s="137"/>
      <c r="J179" s="137">
        <v>1054</v>
      </c>
      <c r="K179" s="137">
        <v>10539</v>
      </c>
      <c r="L179" s="137"/>
      <c r="M179" s="137"/>
      <c r="N179" s="137"/>
      <c r="O179" s="141">
        <f t="shared" si="5"/>
        <v>88525</v>
      </c>
    </row>
    <row r="180" spans="1:15" x14ac:dyDescent="0.25">
      <c r="A180" s="537" t="s">
        <v>2705</v>
      </c>
      <c r="B180" s="537"/>
      <c r="C180" s="106" t="s">
        <v>2781</v>
      </c>
      <c r="D180" s="128">
        <v>113</v>
      </c>
      <c r="E180" s="124">
        <v>15</v>
      </c>
      <c r="F180" s="125">
        <v>1</v>
      </c>
      <c r="G180" s="138">
        <v>6411</v>
      </c>
      <c r="H180" s="140">
        <f t="shared" si="4"/>
        <v>76932</v>
      </c>
      <c r="I180" s="138"/>
      <c r="J180" s="138">
        <v>1054</v>
      </c>
      <c r="K180" s="138">
        <v>10539</v>
      </c>
      <c r="L180" s="138"/>
      <c r="M180" s="138"/>
      <c r="N180" s="138"/>
      <c r="O180" s="141">
        <f t="shared" si="5"/>
        <v>88525</v>
      </c>
    </row>
    <row r="181" spans="1:15" x14ac:dyDescent="0.25">
      <c r="A181" s="537" t="s">
        <v>2705</v>
      </c>
      <c r="B181" s="537"/>
      <c r="C181" s="106" t="s">
        <v>2781</v>
      </c>
      <c r="D181" s="128">
        <v>113</v>
      </c>
      <c r="E181" s="124">
        <v>15</v>
      </c>
      <c r="F181" s="125">
        <v>1</v>
      </c>
      <c r="G181" s="138">
        <v>8252</v>
      </c>
      <c r="H181" s="140">
        <f t="shared" si="4"/>
        <v>99024</v>
      </c>
      <c r="I181" s="138"/>
      <c r="J181" s="138">
        <v>1357</v>
      </c>
      <c r="K181" s="138">
        <v>13565</v>
      </c>
      <c r="L181" s="138"/>
      <c r="M181" s="138"/>
      <c r="N181" s="138"/>
      <c r="O181" s="141">
        <f t="shared" si="5"/>
        <v>113946</v>
      </c>
    </row>
    <row r="182" spans="1:15" x14ac:dyDescent="0.25">
      <c r="A182" s="537" t="s">
        <v>2705</v>
      </c>
      <c r="B182" s="537"/>
      <c r="C182" s="106" t="s">
        <v>2781</v>
      </c>
      <c r="D182" s="128">
        <v>113</v>
      </c>
      <c r="E182" s="124">
        <v>15</v>
      </c>
      <c r="F182" s="125">
        <v>1</v>
      </c>
      <c r="G182" s="138">
        <v>7379</v>
      </c>
      <c r="H182" s="140">
        <f t="shared" si="4"/>
        <v>88548</v>
      </c>
      <c r="I182" s="138"/>
      <c r="J182" s="138">
        <v>1213</v>
      </c>
      <c r="K182" s="138">
        <v>12130</v>
      </c>
      <c r="L182" s="138"/>
      <c r="M182" s="138"/>
      <c r="N182" s="138"/>
      <c r="O182" s="141">
        <f t="shared" si="5"/>
        <v>101891</v>
      </c>
    </row>
    <row r="183" spans="1:15" x14ac:dyDescent="0.25">
      <c r="A183" s="537" t="s">
        <v>2705</v>
      </c>
      <c r="B183" s="537"/>
      <c r="C183" s="106" t="s">
        <v>2781</v>
      </c>
      <c r="D183" s="128">
        <v>113</v>
      </c>
      <c r="E183" s="124">
        <v>15</v>
      </c>
      <c r="F183" s="125">
        <v>1</v>
      </c>
      <c r="G183" s="138">
        <v>6411</v>
      </c>
      <c r="H183" s="140">
        <f t="shared" si="4"/>
        <v>76932</v>
      </c>
      <c r="I183" s="138"/>
      <c r="J183" s="138">
        <v>1054</v>
      </c>
      <c r="K183" s="138">
        <v>10539</v>
      </c>
      <c r="L183" s="138"/>
      <c r="M183" s="138"/>
      <c r="N183" s="138"/>
      <c r="O183" s="141">
        <f t="shared" si="5"/>
        <v>88525</v>
      </c>
    </row>
    <row r="184" spans="1:15" x14ac:dyDescent="0.25">
      <c r="A184" s="537" t="s">
        <v>2672</v>
      </c>
      <c r="B184" s="537"/>
      <c r="C184" s="106" t="s">
        <v>2781</v>
      </c>
      <c r="D184" s="128">
        <v>113</v>
      </c>
      <c r="E184" s="124">
        <v>15</v>
      </c>
      <c r="F184" s="125">
        <v>1</v>
      </c>
      <c r="G184" s="138">
        <v>9762</v>
      </c>
      <c r="H184" s="140">
        <f t="shared" si="4"/>
        <v>117144</v>
      </c>
      <c r="I184" s="138"/>
      <c r="J184" s="138">
        <v>1605</v>
      </c>
      <c r="K184" s="138">
        <v>16047</v>
      </c>
      <c r="L184" s="138"/>
      <c r="M184" s="138"/>
      <c r="N184" s="138"/>
      <c r="O184" s="141">
        <f t="shared" si="5"/>
        <v>134796</v>
      </c>
    </row>
    <row r="185" spans="1:15" x14ac:dyDescent="0.25">
      <c r="A185" s="537" t="s">
        <v>2706</v>
      </c>
      <c r="B185" s="537"/>
      <c r="C185" s="106" t="s">
        <v>2781</v>
      </c>
      <c r="D185" s="128">
        <v>113</v>
      </c>
      <c r="E185" s="124">
        <v>15</v>
      </c>
      <c r="F185" s="125">
        <v>1</v>
      </c>
      <c r="G185" s="137">
        <v>9142</v>
      </c>
      <c r="H185" s="140">
        <f t="shared" si="4"/>
        <v>109704</v>
      </c>
      <c r="I185" s="137"/>
      <c r="J185" s="137">
        <v>1503</v>
      </c>
      <c r="K185" s="137">
        <v>15028</v>
      </c>
      <c r="L185" s="137"/>
      <c r="M185" s="137"/>
      <c r="N185" s="137"/>
      <c r="O185" s="141">
        <f t="shared" si="5"/>
        <v>126235</v>
      </c>
    </row>
    <row r="186" spans="1:15" x14ac:dyDescent="0.25">
      <c r="A186" s="537" t="s">
        <v>2707</v>
      </c>
      <c r="B186" s="537"/>
      <c r="C186" s="106" t="s">
        <v>2781</v>
      </c>
      <c r="D186" s="128">
        <v>113</v>
      </c>
      <c r="E186" s="124">
        <v>15</v>
      </c>
      <c r="F186" s="125">
        <v>1</v>
      </c>
      <c r="G186" s="138">
        <v>18515</v>
      </c>
      <c r="H186" s="140">
        <f t="shared" si="4"/>
        <v>222180</v>
      </c>
      <c r="I186" s="138"/>
      <c r="J186" s="138">
        <v>3044</v>
      </c>
      <c r="K186" s="138">
        <v>30436</v>
      </c>
      <c r="L186" s="138"/>
      <c r="M186" s="138"/>
      <c r="N186" s="138"/>
      <c r="O186" s="141">
        <f t="shared" si="5"/>
        <v>255660</v>
      </c>
    </row>
    <row r="187" spans="1:15" x14ac:dyDescent="0.25">
      <c r="A187" s="537" t="s">
        <v>2627</v>
      </c>
      <c r="B187" s="537"/>
      <c r="C187" s="106" t="s">
        <v>2781</v>
      </c>
      <c r="D187" s="128">
        <v>113</v>
      </c>
      <c r="E187" s="124">
        <v>15</v>
      </c>
      <c r="F187" s="125">
        <v>1</v>
      </c>
      <c r="G187" s="138">
        <v>9054</v>
      </c>
      <c r="H187" s="140">
        <f t="shared" si="4"/>
        <v>108648</v>
      </c>
      <c r="I187" s="138"/>
      <c r="J187" s="138">
        <v>1488</v>
      </c>
      <c r="K187" s="138">
        <v>14883</v>
      </c>
      <c r="L187" s="138"/>
      <c r="M187" s="138"/>
      <c r="N187" s="138"/>
      <c r="O187" s="141">
        <f t="shared" si="5"/>
        <v>125019</v>
      </c>
    </row>
    <row r="188" spans="1:15" x14ac:dyDescent="0.25">
      <c r="A188" s="537" t="s">
        <v>2627</v>
      </c>
      <c r="B188" s="537"/>
      <c r="C188" s="106" t="s">
        <v>2781</v>
      </c>
      <c r="D188" s="128">
        <v>113</v>
      </c>
      <c r="E188" s="124">
        <v>15</v>
      </c>
      <c r="F188" s="125">
        <v>1</v>
      </c>
      <c r="G188" s="138">
        <v>6411</v>
      </c>
      <c r="H188" s="140">
        <f t="shared" si="4"/>
        <v>76932</v>
      </c>
      <c r="I188" s="138"/>
      <c r="J188" s="138">
        <v>1054</v>
      </c>
      <c r="K188" s="138">
        <v>10539</v>
      </c>
      <c r="L188" s="138"/>
      <c r="M188" s="138"/>
      <c r="N188" s="138"/>
      <c r="O188" s="141">
        <f t="shared" si="5"/>
        <v>88525</v>
      </c>
    </row>
    <row r="189" spans="1:15" x14ac:dyDescent="0.25">
      <c r="A189" s="537" t="s">
        <v>2673</v>
      </c>
      <c r="B189" s="537"/>
      <c r="C189" s="106" t="s">
        <v>2781</v>
      </c>
      <c r="D189" s="128">
        <v>113</v>
      </c>
      <c r="E189" s="124">
        <v>15</v>
      </c>
      <c r="F189" s="125">
        <v>1</v>
      </c>
      <c r="G189" s="138">
        <v>6448</v>
      </c>
      <c r="H189" s="140">
        <f t="shared" si="4"/>
        <v>77376</v>
      </c>
      <c r="I189" s="138"/>
      <c r="J189" s="138">
        <v>1060</v>
      </c>
      <c r="K189" s="138">
        <v>10599</v>
      </c>
      <c r="L189" s="138"/>
      <c r="M189" s="138"/>
      <c r="N189" s="138"/>
      <c r="O189" s="141">
        <f t="shared" si="5"/>
        <v>89035</v>
      </c>
    </row>
    <row r="190" spans="1:15" x14ac:dyDescent="0.25">
      <c r="A190" s="537" t="s">
        <v>2673</v>
      </c>
      <c r="B190" s="537"/>
      <c r="C190" s="106" t="s">
        <v>2781</v>
      </c>
      <c r="D190" s="128">
        <v>113</v>
      </c>
      <c r="E190" s="124">
        <v>15</v>
      </c>
      <c r="F190" s="125">
        <v>1</v>
      </c>
      <c r="G190" s="138">
        <v>7649</v>
      </c>
      <c r="H190" s="140">
        <f t="shared" si="4"/>
        <v>91788</v>
      </c>
      <c r="I190" s="138"/>
      <c r="J190" s="138">
        <v>1257</v>
      </c>
      <c r="K190" s="138">
        <v>12574</v>
      </c>
      <c r="L190" s="138"/>
      <c r="M190" s="138"/>
      <c r="N190" s="138"/>
      <c r="O190" s="141">
        <f t="shared" si="5"/>
        <v>105619</v>
      </c>
    </row>
    <row r="191" spans="1:15" x14ac:dyDescent="0.25">
      <c r="A191" s="537" t="s">
        <v>2673</v>
      </c>
      <c r="B191" s="537"/>
      <c r="C191" s="106" t="s">
        <v>2781</v>
      </c>
      <c r="D191" s="128">
        <v>113</v>
      </c>
      <c r="E191" s="124">
        <v>15</v>
      </c>
      <c r="F191" s="125">
        <v>1</v>
      </c>
      <c r="G191" s="138">
        <v>7643</v>
      </c>
      <c r="H191" s="140">
        <f t="shared" si="4"/>
        <v>91716</v>
      </c>
      <c r="I191" s="138"/>
      <c r="J191" s="138">
        <v>1256</v>
      </c>
      <c r="K191" s="138">
        <v>12564</v>
      </c>
      <c r="L191" s="138"/>
      <c r="M191" s="138"/>
      <c r="N191" s="138"/>
      <c r="O191" s="141">
        <f t="shared" si="5"/>
        <v>105536</v>
      </c>
    </row>
    <row r="192" spans="1:15" x14ac:dyDescent="0.25">
      <c r="A192" s="537" t="s">
        <v>2673</v>
      </c>
      <c r="B192" s="537"/>
      <c r="C192" s="106" t="s">
        <v>2781</v>
      </c>
      <c r="D192" s="128">
        <v>113</v>
      </c>
      <c r="E192" s="124">
        <v>15</v>
      </c>
      <c r="F192" s="125">
        <v>1</v>
      </c>
      <c r="G192" s="138">
        <v>6411</v>
      </c>
      <c r="H192" s="140">
        <f t="shared" si="4"/>
        <v>76932</v>
      </c>
      <c r="I192" s="138"/>
      <c r="J192" s="138">
        <v>1054</v>
      </c>
      <c r="K192" s="138">
        <v>10539</v>
      </c>
      <c r="L192" s="138"/>
      <c r="M192" s="138"/>
      <c r="N192" s="138"/>
      <c r="O192" s="141">
        <f t="shared" si="5"/>
        <v>88525</v>
      </c>
    </row>
    <row r="193" spans="1:15" x14ac:dyDescent="0.25">
      <c r="A193" s="537" t="s">
        <v>2708</v>
      </c>
      <c r="B193" s="537"/>
      <c r="C193" s="106" t="s">
        <v>2781</v>
      </c>
      <c r="D193" s="128">
        <v>113</v>
      </c>
      <c r="E193" s="124">
        <v>15</v>
      </c>
      <c r="F193" s="125">
        <v>1</v>
      </c>
      <c r="G193" s="138">
        <v>8790</v>
      </c>
      <c r="H193" s="140">
        <f t="shared" si="4"/>
        <v>105480</v>
      </c>
      <c r="I193" s="138"/>
      <c r="J193" s="138">
        <v>1445</v>
      </c>
      <c r="K193" s="138">
        <v>14449</v>
      </c>
      <c r="L193" s="138"/>
      <c r="M193" s="138"/>
      <c r="N193" s="138"/>
      <c r="O193" s="141">
        <f t="shared" si="5"/>
        <v>121374</v>
      </c>
    </row>
    <row r="194" spans="1:15" x14ac:dyDescent="0.25">
      <c r="A194" s="537" t="s">
        <v>2708</v>
      </c>
      <c r="B194" s="537"/>
      <c r="C194" s="106" t="s">
        <v>2781</v>
      </c>
      <c r="D194" s="128">
        <v>113</v>
      </c>
      <c r="E194" s="124">
        <v>15</v>
      </c>
      <c r="F194" s="125">
        <v>1</v>
      </c>
      <c r="G194" s="138">
        <v>9478</v>
      </c>
      <c r="H194" s="140">
        <f t="shared" si="4"/>
        <v>113736</v>
      </c>
      <c r="I194" s="138"/>
      <c r="J194" s="138">
        <v>1558</v>
      </c>
      <c r="K194" s="138">
        <v>15580</v>
      </c>
      <c r="L194" s="138"/>
      <c r="M194" s="138"/>
      <c r="N194" s="138"/>
      <c r="O194" s="141">
        <f t="shared" si="5"/>
        <v>130874</v>
      </c>
    </row>
    <row r="195" spans="1:15" x14ac:dyDescent="0.25">
      <c r="A195" s="537" t="s">
        <v>2709</v>
      </c>
      <c r="B195" s="537"/>
      <c r="C195" s="106" t="s">
        <v>2781</v>
      </c>
      <c r="D195" s="128">
        <v>113</v>
      </c>
      <c r="E195" s="124">
        <v>15</v>
      </c>
      <c r="F195" s="125">
        <v>1</v>
      </c>
      <c r="G195" s="137">
        <v>9478</v>
      </c>
      <c r="H195" s="140">
        <f t="shared" si="4"/>
        <v>113736</v>
      </c>
      <c r="I195" s="137"/>
      <c r="J195" s="137">
        <v>1558</v>
      </c>
      <c r="K195" s="137">
        <v>15580</v>
      </c>
      <c r="L195" s="137"/>
      <c r="M195" s="137"/>
      <c r="N195" s="137"/>
      <c r="O195" s="141">
        <f t="shared" si="5"/>
        <v>130874</v>
      </c>
    </row>
    <row r="196" spans="1:15" x14ac:dyDescent="0.25">
      <c r="A196" s="537" t="s">
        <v>2709</v>
      </c>
      <c r="B196" s="537"/>
      <c r="C196" s="106" t="s">
        <v>2781</v>
      </c>
      <c r="D196" s="128">
        <v>113</v>
      </c>
      <c r="E196" s="124">
        <v>15</v>
      </c>
      <c r="F196" s="125">
        <v>1</v>
      </c>
      <c r="G196" s="137">
        <v>9478</v>
      </c>
      <c r="H196" s="140">
        <f t="shared" si="4"/>
        <v>113736</v>
      </c>
      <c r="I196" s="137"/>
      <c r="J196" s="137">
        <v>1558</v>
      </c>
      <c r="K196" s="137">
        <v>15580</v>
      </c>
      <c r="L196" s="137"/>
      <c r="M196" s="137"/>
      <c r="N196" s="137"/>
      <c r="O196" s="141">
        <f t="shared" si="5"/>
        <v>130874</v>
      </c>
    </row>
    <row r="197" spans="1:15" x14ac:dyDescent="0.25">
      <c r="A197" s="537" t="s">
        <v>2709</v>
      </c>
      <c r="B197" s="537"/>
      <c r="C197" s="106" t="s">
        <v>2781</v>
      </c>
      <c r="D197" s="128">
        <v>113</v>
      </c>
      <c r="E197" s="124">
        <v>15</v>
      </c>
      <c r="F197" s="125">
        <v>1</v>
      </c>
      <c r="G197" s="138">
        <v>8421</v>
      </c>
      <c r="H197" s="140">
        <f t="shared" si="4"/>
        <v>101052</v>
      </c>
      <c r="I197" s="138"/>
      <c r="J197" s="138">
        <v>1384</v>
      </c>
      <c r="K197" s="138">
        <v>13843</v>
      </c>
      <c r="L197" s="138"/>
      <c r="M197" s="138"/>
      <c r="N197" s="138"/>
      <c r="O197" s="141">
        <f t="shared" si="5"/>
        <v>116279</v>
      </c>
    </row>
    <row r="198" spans="1:15" x14ac:dyDescent="0.25">
      <c r="A198" s="537" t="s">
        <v>2633</v>
      </c>
      <c r="B198" s="537"/>
      <c r="C198" s="106" t="s">
        <v>2781</v>
      </c>
      <c r="D198" s="128">
        <v>113</v>
      </c>
      <c r="E198" s="124">
        <v>15</v>
      </c>
      <c r="F198" s="125">
        <v>1</v>
      </c>
      <c r="G198" s="138">
        <v>14333</v>
      </c>
      <c r="H198" s="140">
        <f t="shared" si="4"/>
        <v>171996</v>
      </c>
      <c r="I198" s="138"/>
      <c r="J198" s="138">
        <v>2356</v>
      </c>
      <c r="K198" s="138">
        <v>23561</v>
      </c>
      <c r="L198" s="138"/>
      <c r="M198" s="138"/>
      <c r="N198" s="138"/>
      <c r="O198" s="141">
        <f t="shared" si="5"/>
        <v>197913</v>
      </c>
    </row>
    <row r="199" spans="1:15" x14ac:dyDescent="0.25">
      <c r="A199" s="537" t="s">
        <v>2710</v>
      </c>
      <c r="B199" s="537"/>
      <c r="C199" s="106" t="s">
        <v>2781</v>
      </c>
      <c r="D199" s="128">
        <v>113</v>
      </c>
      <c r="E199" s="124">
        <v>15</v>
      </c>
      <c r="F199" s="125">
        <v>1</v>
      </c>
      <c r="G199" s="138">
        <v>8252</v>
      </c>
      <c r="H199" s="140">
        <f t="shared" si="4"/>
        <v>99024</v>
      </c>
      <c r="I199" s="138"/>
      <c r="J199" s="138">
        <v>1357</v>
      </c>
      <c r="K199" s="138">
        <v>13565</v>
      </c>
      <c r="L199" s="138"/>
      <c r="M199" s="138"/>
      <c r="N199" s="138"/>
      <c r="O199" s="141">
        <f t="shared" si="5"/>
        <v>113946</v>
      </c>
    </row>
    <row r="200" spans="1:15" x14ac:dyDescent="0.25">
      <c r="A200" s="537" t="s">
        <v>2698</v>
      </c>
      <c r="B200" s="537"/>
      <c r="C200" s="106" t="s">
        <v>2781</v>
      </c>
      <c r="D200" s="128">
        <v>113</v>
      </c>
      <c r="E200" s="124">
        <v>15</v>
      </c>
      <c r="F200" s="125">
        <v>1</v>
      </c>
      <c r="G200" s="138">
        <v>8252</v>
      </c>
      <c r="H200" s="140">
        <f t="shared" si="4"/>
        <v>99024</v>
      </c>
      <c r="I200" s="138"/>
      <c r="J200" s="138">
        <v>1357</v>
      </c>
      <c r="K200" s="138">
        <v>13565</v>
      </c>
      <c r="L200" s="138"/>
      <c r="M200" s="138"/>
      <c r="N200" s="138"/>
      <c r="O200" s="141">
        <f t="shared" si="5"/>
        <v>113946</v>
      </c>
    </row>
    <row r="201" spans="1:15" x14ac:dyDescent="0.25">
      <c r="A201" s="537" t="s">
        <v>2711</v>
      </c>
      <c r="B201" s="537"/>
      <c r="C201" s="106" t="s">
        <v>2781</v>
      </c>
      <c r="D201" s="128">
        <v>113</v>
      </c>
      <c r="E201" s="124">
        <v>15</v>
      </c>
      <c r="F201" s="125">
        <v>1</v>
      </c>
      <c r="G201" s="138">
        <v>12253</v>
      </c>
      <c r="H201" s="140">
        <f t="shared" ref="H201:H264" si="6">IF(G201="","",IF(E201="","Se requiere asignar la fuente de financiamiento (FF)",IF(F201="","Es necesario establcer el número de plazas (No.)",IF(G201="","Se necesita establcer un monto mensual",F201*G201*12))))</f>
        <v>147036</v>
      </c>
      <c r="I201" s="138"/>
      <c r="J201" s="138">
        <v>2014</v>
      </c>
      <c r="K201" s="138">
        <v>20142</v>
      </c>
      <c r="L201" s="138"/>
      <c r="M201" s="138"/>
      <c r="N201" s="138"/>
      <c r="O201" s="141">
        <f t="shared" ref="O201:O264" si="7">SUM(H201:N201)</f>
        <v>169192</v>
      </c>
    </row>
    <row r="202" spans="1:15" x14ac:dyDescent="0.25">
      <c r="A202" s="537" t="s">
        <v>2712</v>
      </c>
      <c r="B202" s="537"/>
      <c r="C202" s="106" t="s">
        <v>2781</v>
      </c>
      <c r="D202" s="128">
        <v>113</v>
      </c>
      <c r="E202" s="124">
        <v>15</v>
      </c>
      <c r="F202" s="125">
        <v>1</v>
      </c>
      <c r="G202" s="138">
        <v>11046</v>
      </c>
      <c r="H202" s="140">
        <f t="shared" si="6"/>
        <v>132552</v>
      </c>
      <c r="I202" s="138"/>
      <c r="J202" s="138">
        <v>1816</v>
      </c>
      <c r="K202" s="138">
        <v>18158</v>
      </c>
      <c r="L202" s="138"/>
      <c r="M202" s="138"/>
      <c r="N202" s="138"/>
      <c r="O202" s="141">
        <f t="shared" si="7"/>
        <v>152526</v>
      </c>
    </row>
    <row r="203" spans="1:15" x14ac:dyDescent="0.25">
      <c r="A203" s="537" t="s">
        <v>2712</v>
      </c>
      <c r="B203" s="537"/>
      <c r="C203" s="106" t="s">
        <v>2781</v>
      </c>
      <c r="D203" s="128">
        <v>113</v>
      </c>
      <c r="E203" s="124">
        <v>15</v>
      </c>
      <c r="F203" s="125">
        <v>1</v>
      </c>
      <c r="G203" s="138">
        <v>9416</v>
      </c>
      <c r="H203" s="140">
        <f t="shared" si="6"/>
        <v>112992</v>
      </c>
      <c r="I203" s="138"/>
      <c r="J203" s="138">
        <v>1548</v>
      </c>
      <c r="K203" s="138">
        <v>15478</v>
      </c>
      <c r="L203" s="138"/>
      <c r="M203" s="138"/>
      <c r="N203" s="138"/>
      <c r="O203" s="141">
        <f t="shared" si="7"/>
        <v>130018</v>
      </c>
    </row>
    <row r="204" spans="1:15" x14ac:dyDescent="0.25">
      <c r="A204" s="537" t="s">
        <v>2713</v>
      </c>
      <c r="B204" s="537"/>
      <c r="C204" s="106" t="s">
        <v>2781</v>
      </c>
      <c r="D204" s="128">
        <v>113</v>
      </c>
      <c r="E204" s="124">
        <v>15</v>
      </c>
      <c r="F204" s="125">
        <v>1</v>
      </c>
      <c r="G204" s="138">
        <v>7210</v>
      </c>
      <c r="H204" s="140">
        <f t="shared" si="6"/>
        <v>86520</v>
      </c>
      <c r="I204" s="138"/>
      <c r="J204" s="138">
        <v>1185</v>
      </c>
      <c r="K204" s="138">
        <v>11852</v>
      </c>
      <c r="L204" s="138"/>
      <c r="M204" s="138"/>
      <c r="N204" s="138"/>
      <c r="O204" s="141">
        <f t="shared" si="7"/>
        <v>99557</v>
      </c>
    </row>
    <row r="205" spans="1:15" x14ac:dyDescent="0.25">
      <c r="A205" s="537" t="s">
        <v>2714</v>
      </c>
      <c r="B205" s="537"/>
      <c r="C205" s="106" t="s">
        <v>2782</v>
      </c>
      <c r="D205" s="128">
        <v>113</v>
      </c>
      <c r="E205" s="124">
        <v>15</v>
      </c>
      <c r="F205" s="125">
        <v>1</v>
      </c>
      <c r="G205" s="138">
        <v>10115</v>
      </c>
      <c r="H205" s="140">
        <f t="shared" si="6"/>
        <v>121380</v>
      </c>
      <c r="I205" s="138"/>
      <c r="J205" s="138">
        <v>1663</v>
      </c>
      <c r="K205" s="138">
        <v>16627</v>
      </c>
      <c r="L205" s="138"/>
      <c r="M205" s="138"/>
      <c r="N205" s="138"/>
      <c r="O205" s="141">
        <f t="shared" si="7"/>
        <v>139670</v>
      </c>
    </row>
    <row r="206" spans="1:15" x14ac:dyDescent="0.25">
      <c r="A206" s="537" t="s">
        <v>2621</v>
      </c>
      <c r="B206" s="537"/>
      <c r="C206" s="106" t="s">
        <v>2782</v>
      </c>
      <c r="D206" s="128">
        <v>113</v>
      </c>
      <c r="E206" s="124">
        <v>15</v>
      </c>
      <c r="F206" s="125">
        <v>1</v>
      </c>
      <c r="G206" s="137">
        <v>9233</v>
      </c>
      <c r="H206" s="140">
        <f t="shared" si="6"/>
        <v>110796</v>
      </c>
      <c r="I206" s="137"/>
      <c r="J206" s="137">
        <v>1518</v>
      </c>
      <c r="K206" s="137">
        <v>15178</v>
      </c>
      <c r="L206" s="137"/>
      <c r="M206" s="137"/>
      <c r="N206" s="137"/>
      <c r="O206" s="141">
        <f t="shared" si="7"/>
        <v>127492</v>
      </c>
    </row>
    <row r="207" spans="1:15" x14ac:dyDescent="0.25">
      <c r="A207" s="537" t="s">
        <v>2625</v>
      </c>
      <c r="B207" s="537"/>
      <c r="C207" s="106" t="s">
        <v>2782</v>
      </c>
      <c r="D207" s="128">
        <v>113</v>
      </c>
      <c r="E207" s="124">
        <v>15</v>
      </c>
      <c r="F207" s="125">
        <v>1</v>
      </c>
      <c r="G207" s="138">
        <v>16933</v>
      </c>
      <c r="H207" s="140">
        <f t="shared" si="6"/>
        <v>203196</v>
      </c>
      <c r="I207" s="138"/>
      <c r="J207" s="138">
        <v>2784</v>
      </c>
      <c r="K207" s="138">
        <v>27835</v>
      </c>
      <c r="L207" s="138"/>
      <c r="M207" s="138"/>
      <c r="N207" s="138"/>
      <c r="O207" s="141">
        <f t="shared" si="7"/>
        <v>233815</v>
      </c>
    </row>
    <row r="208" spans="1:15" x14ac:dyDescent="0.25">
      <c r="A208" s="537" t="s">
        <v>2625</v>
      </c>
      <c r="B208" s="537"/>
      <c r="C208" s="106" t="s">
        <v>2782</v>
      </c>
      <c r="D208" s="128">
        <v>113</v>
      </c>
      <c r="E208" s="124">
        <v>15</v>
      </c>
      <c r="F208" s="125">
        <v>1</v>
      </c>
      <c r="G208" s="138">
        <v>10508</v>
      </c>
      <c r="H208" s="140">
        <f t="shared" si="6"/>
        <v>126096</v>
      </c>
      <c r="I208" s="138"/>
      <c r="J208" s="138">
        <v>1727</v>
      </c>
      <c r="K208" s="138">
        <v>17273</v>
      </c>
      <c r="L208" s="138"/>
      <c r="M208" s="138"/>
      <c r="N208" s="138"/>
      <c r="O208" s="141">
        <f t="shared" si="7"/>
        <v>145096</v>
      </c>
    </row>
    <row r="209" spans="1:15" x14ac:dyDescent="0.25">
      <c r="A209" s="537" t="s">
        <v>2672</v>
      </c>
      <c r="B209" s="537"/>
      <c r="C209" s="106" t="s">
        <v>2782</v>
      </c>
      <c r="D209" s="128">
        <v>113</v>
      </c>
      <c r="E209" s="124">
        <v>15</v>
      </c>
      <c r="F209" s="125">
        <v>1</v>
      </c>
      <c r="G209" s="138">
        <v>9715</v>
      </c>
      <c r="H209" s="140">
        <f t="shared" si="6"/>
        <v>116580</v>
      </c>
      <c r="I209" s="138"/>
      <c r="J209" s="138">
        <v>1597</v>
      </c>
      <c r="K209" s="138">
        <v>15970</v>
      </c>
      <c r="L209" s="138"/>
      <c r="M209" s="138"/>
      <c r="N209" s="138"/>
      <c r="O209" s="141">
        <f t="shared" si="7"/>
        <v>134147</v>
      </c>
    </row>
    <row r="210" spans="1:15" x14ac:dyDescent="0.25">
      <c r="A210" s="537" t="s">
        <v>2643</v>
      </c>
      <c r="B210" s="537"/>
      <c r="C210" s="106" t="s">
        <v>2782</v>
      </c>
      <c r="D210" s="128">
        <v>113</v>
      </c>
      <c r="E210" s="124">
        <v>15</v>
      </c>
      <c r="F210" s="125">
        <v>1</v>
      </c>
      <c r="G210" s="138">
        <v>18515</v>
      </c>
      <c r="H210" s="140">
        <f t="shared" si="6"/>
        <v>222180</v>
      </c>
      <c r="I210" s="138"/>
      <c r="J210" s="138">
        <v>3044</v>
      </c>
      <c r="K210" s="138">
        <v>30436</v>
      </c>
      <c r="L210" s="138"/>
      <c r="M210" s="138"/>
      <c r="N210" s="138"/>
      <c r="O210" s="141">
        <f t="shared" si="7"/>
        <v>255660</v>
      </c>
    </row>
    <row r="211" spans="1:15" x14ac:dyDescent="0.25">
      <c r="A211" s="537" t="s">
        <v>2673</v>
      </c>
      <c r="B211" s="537"/>
      <c r="C211" s="106" t="s">
        <v>2782</v>
      </c>
      <c r="D211" s="128">
        <v>113</v>
      </c>
      <c r="E211" s="124">
        <v>15</v>
      </c>
      <c r="F211" s="125">
        <v>1</v>
      </c>
      <c r="G211" s="138">
        <v>9865</v>
      </c>
      <c r="H211" s="140">
        <f t="shared" si="6"/>
        <v>118380</v>
      </c>
      <c r="I211" s="138"/>
      <c r="J211" s="138">
        <v>1622</v>
      </c>
      <c r="K211" s="138">
        <v>16216</v>
      </c>
      <c r="L211" s="138"/>
      <c r="M211" s="138"/>
      <c r="N211" s="138"/>
      <c r="O211" s="141">
        <f t="shared" si="7"/>
        <v>136218</v>
      </c>
    </row>
    <row r="212" spans="1:15" x14ac:dyDescent="0.25">
      <c r="A212" s="537" t="s">
        <v>2620</v>
      </c>
      <c r="B212" s="537"/>
      <c r="C212" s="106" t="s">
        <v>2782</v>
      </c>
      <c r="D212" s="128">
        <v>113</v>
      </c>
      <c r="E212" s="124">
        <v>15</v>
      </c>
      <c r="F212" s="125">
        <v>1</v>
      </c>
      <c r="G212" s="137">
        <v>12416</v>
      </c>
      <c r="H212" s="140">
        <f t="shared" si="6"/>
        <v>148992</v>
      </c>
      <c r="I212" s="137"/>
      <c r="J212" s="137">
        <v>2041</v>
      </c>
      <c r="K212" s="137">
        <v>20410</v>
      </c>
      <c r="L212" s="137"/>
      <c r="M212" s="137"/>
      <c r="N212" s="137"/>
      <c r="O212" s="141">
        <f t="shared" si="7"/>
        <v>171443</v>
      </c>
    </row>
    <row r="213" spans="1:15" x14ac:dyDescent="0.25">
      <c r="A213" s="537" t="s">
        <v>2633</v>
      </c>
      <c r="B213" s="537"/>
      <c r="C213" s="106" t="s">
        <v>2782</v>
      </c>
      <c r="D213" s="128">
        <v>113</v>
      </c>
      <c r="E213" s="124">
        <v>15</v>
      </c>
      <c r="F213" s="125">
        <v>1</v>
      </c>
      <c r="G213" s="138">
        <v>12416</v>
      </c>
      <c r="H213" s="140">
        <f t="shared" si="6"/>
        <v>148992</v>
      </c>
      <c r="I213" s="138"/>
      <c r="J213" s="138">
        <v>2041</v>
      </c>
      <c r="K213" s="138">
        <v>20410</v>
      </c>
      <c r="L213" s="138"/>
      <c r="M213" s="138"/>
      <c r="N213" s="138"/>
      <c r="O213" s="141">
        <f t="shared" si="7"/>
        <v>171443</v>
      </c>
    </row>
    <row r="214" spans="1:15" x14ac:dyDescent="0.25">
      <c r="A214" s="537" t="s">
        <v>2715</v>
      </c>
      <c r="B214" s="537"/>
      <c r="C214" s="106" t="s">
        <v>2782</v>
      </c>
      <c r="D214" s="128">
        <v>113</v>
      </c>
      <c r="E214" s="124">
        <v>15</v>
      </c>
      <c r="F214" s="125">
        <v>1</v>
      </c>
      <c r="G214" s="138">
        <v>11314</v>
      </c>
      <c r="H214" s="140">
        <f t="shared" si="6"/>
        <v>135768</v>
      </c>
      <c r="I214" s="138"/>
      <c r="J214" s="138">
        <v>1860</v>
      </c>
      <c r="K214" s="138">
        <v>18598</v>
      </c>
      <c r="L214" s="138"/>
      <c r="M214" s="138"/>
      <c r="N214" s="138"/>
      <c r="O214" s="141">
        <f t="shared" si="7"/>
        <v>156226</v>
      </c>
    </row>
    <row r="215" spans="1:15" x14ac:dyDescent="0.25">
      <c r="A215" s="537" t="s">
        <v>2716</v>
      </c>
      <c r="B215" s="537"/>
      <c r="C215" s="106" t="s">
        <v>2782</v>
      </c>
      <c r="D215" s="128">
        <v>113</v>
      </c>
      <c r="E215" s="124">
        <v>15</v>
      </c>
      <c r="F215" s="125">
        <v>1</v>
      </c>
      <c r="G215" s="138">
        <v>6969</v>
      </c>
      <c r="H215" s="140">
        <f t="shared" si="6"/>
        <v>83628</v>
      </c>
      <c r="I215" s="138"/>
      <c r="J215" s="138">
        <v>1146</v>
      </c>
      <c r="K215" s="138">
        <v>11456</v>
      </c>
      <c r="L215" s="138"/>
      <c r="M215" s="138"/>
      <c r="N215" s="138"/>
      <c r="O215" s="141">
        <f t="shared" si="7"/>
        <v>96230</v>
      </c>
    </row>
    <row r="216" spans="1:15" x14ac:dyDescent="0.25">
      <c r="A216" s="537" t="s">
        <v>2717</v>
      </c>
      <c r="B216" s="537"/>
      <c r="C216" s="106" t="s">
        <v>2782</v>
      </c>
      <c r="D216" s="128">
        <v>113</v>
      </c>
      <c r="E216" s="124">
        <v>15</v>
      </c>
      <c r="F216" s="125">
        <v>1</v>
      </c>
      <c r="G216" s="138">
        <v>7929</v>
      </c>
      <c r="H216" s="140">
        <f t="shared" si="6"/>
        <v>95148</v>
      </c>
      <c r="I216" s="138"/>
      <c r="J216" s="138">
        <v>1303</v>
      </c>
      <c r="K216" s="138">
        <v>13034</v>
      </c>
      <c r="L216" s="138"/>
      <c r="M216" s="138"/>
      <c r="N216" s="138"/>
      <c r="O216" s="141">
        <f t="shared" si="7"/>
        <v>109485</v>
      </c>
    </row>
    <row r="217" spans="1:15" x14ac:dyDescent="0.25">
      <c r="A217" s="537" t="s">
        <v>2718</v>
      </c>
      <c r="B217" s="537"/>
      <c r="C217" s="106" t="s">
        <v>2782</v>
      </c>
      <c r="D217" s="128">
        <v>113</v>
      </c>
      <c r="E217" s="124">
        <v>15</v>
      </c>
      <c r="F217" s="125">
        <v>1</v>
      </c>
      <c r="G217" s="138">
        <v>10104</v>
      </c>
      <c r="H217" s="140">
        <f t="shared" si="6"/>
        <v>121248</v>
      </c>
      <c r="I217" s="138"/>
      <c r="J217" s="138">
        <v>1661</v>
      </c>
      <c r="K217" s="138">
        <v>16609</v>
      </c>
      <c r="L217" s="138"/>
      <c r="M217" s="138"/>
      <c r="N217" s="138"/>
      <c r="O217" s="141">
        <f t="shared" si="7"/>
        <v>139518</v>
      </c>
    </row>
    <row r="218" spans="1:15" x14ac:dyDescent="0.25">
      <c r="A218" s="537" t="s">
        <v>2719</v>
      </c>
      <c r="B218" s="537"/>
      <c r="C218" s="106" t="s">
        <v>2782</v>
      </c>
      <c r="D218" s="128">
        <v>113</v>
      </c>
      <c r="E218" s="124">
        <v>15</v>
      </c>
      <c r="F218" s="125">
        <v>1</v>
      </c>
      <c r="G218" s="138">
        <v>8329</v>
      </c>
      <c r="H218" s="140">
        <f t="shared" si="6"/>
        <v>99948</v>
      </c>
      <c r="I218" s="138"/>
      <c r="J218" s="138">
        <v>1369</v>
      </c>
      <c r="K218" s="138">
        <v>13692</v>
      </c>
      <c r="L218" s="138"/>
      <c r="M218" s="138"/>
      <c r="N218" s="138"/>
      <c r="O218" s="141">
        <f t="shared" si="7"/>
        <v>115009</v>
      </c>
    </row>
    <row r="219" spans="1:15" x14ac:dyDescent="0.25">
      <c r="A219" s="537" t="s">
        <v>2720</v>
      </c>
      <c r="B219" s="537"/>
      <c r="C219" s="106" t="s">
        <v>2782</v>
      </c>
      <c r="D219" s="128">
        <v>113</v>
      </c>
      <c r="E219" s="124">
        <v>15</v>
      </c>
      <c r="F219" s="125">
        <v>1</v>
      </c>
      <c r="G219" s="138">
        <v>6969</v>
      </c>
      <c r="H219" s="140">
        <f t="shared" si="6"/>
        <v>83628</v>
      </c>
      <c r="I219" s="138"/>
      <c r="J219" s="138">
        <v>1146</v>
      </c>
      <c r="K219" s="138">
        <v>11456</v>
      </c>
      <c r="L219" s="138"/>
      <c r="M219" s="138"/>
      <c r="N219" s="138"/>
      <c r="O219" s="141">
        <f t="shared" si="7"/>
        <v>96230</v>
      </c>
    </row>
    <row r="220" spans="1:15" x14ac:dyDescent="0.25">
      <c r="A220" s="537" t="s">
        <v>2721</v>
      </c>
      <c r="B220" s="537"/>
      <c r="C220" s="106" t="s">
        <v>2782</v>
      </c>
      <c r="D220" s="128">
        <v>113</v>
      </c>
      <c r="E220" s="124">
        <v>15</v>
      </c>
      <c r="F220" s="125">
        <v>1</v>
      </c>
      <c r="G220" s="138">
        <v>6969</v>
      </c>
      <c r="H220" s="140">
        <f t="shared" si="6"/>
        <v>83628</v>
      </c>
      <c r="I220" s="138"/>
      <c r="J220" s="138">
        <v>1146</v>
      </c>
      <c r="K220" s="138">
        <v>11456</v>
      </c>
      <c r="L220" s="138"/>
      <c r="M220" s="138"/>
      <c r="N220" s="138"/>
      <c r="O220" s="141">
        <f t="shared" si="7"/>
        <v>96230</v>
      </c>
    </row>
    <row r="221" spans="1:15" x14ac:dyDescent="0.25">
      <c r="A221" s="537" t="s">
        <v>2722</v>
      </c>
      <c r="B221" s="537"/>
      <c r="C221" s="106" t="s">
        <v>2782</v>
      </c>
      <c r="D221" s="128">
        <v>113</v>
      </c>
      <c r="E221" s="124">
        <v>15</v>
      </c>
      <c r="F221" s="125">
        <v>1</v>
      </c>
      <c r="G221" s="138">
        <v>9715</v>
      </c>
      <c r="H221" s="140">
        <f t="shared" si="6"/>
        <v>116580</v>
      </c>
      <c r="I221" s="138"/>
      <c r="J221" s="138">
        <v>1597</v>
      </c>
      <c r="K221" s="138">
        <v>15970</v>
      </c>
      <c r="L221" s="138"/>
      <c r="M221" s="138"/>
      <c r="N221" s="138"/>
      <c r="O221" s="141">
        <f t="shared" si="7"/>
        <v>134147</v>
      </c>
    </row>
    <row r="222" spans="1:15" x14ac:dyDescent="0.25">
      <c r="A222" s="537" t="s">
        <v>2723</v>
      </c>
      <c r="B222" s="537"/>
      <c r="C222" s="106" t="s">
        <v>2782</v>
      </c>
      <c r="D222" s="128">
        <v>113</v>
      </c>
      <c r="E222" s="124">
        <v>15</v>
      </c>
      <c r="F222" s="125">
        <v>1</v>
      </c>
      <c r="G222" s="137">
        <v>10572</v>
      </c>
      <c r="H222" s="140">
        <f t="shared" si="6"/>
        <v>126864</v>
      </c>
      <c r="I222" s="137"/>
      <c r="J222" s="137">
        <v>1738</v>
      </c>
      <c r="K222" s="137">
        <v>17379</v>
      </c>
      <c r="L222" s="137"/>
      <c r="M222" s="137"/>
      <c r="N222" s="137"/>
      <c r="O222" s="141">
        <f t="shared" si="7"/>
        <v>145981</v>
      </c>
    </row>
    <row r="223" spans="1:15" x14ac:dyDescent="0.25">
      <c r="A223" s="537" t="s">
        <v>2723</v>
      </c>
      <c r="B223" s="537"/>
      <c r="C223" s="106" t="s">
        <v>2782</v>
      </c>
      <c r="D223" s="128">
        <v>113</v>
      </c>
      <c r="E223" s="124">
        <v>15</v>
      </c>
      <c r="F223" s="125">
        <v>1</v>
      </c>
      <c r="G223" s="138">
        <v>10823</v>
      </c>
      <c r="H223" s="140">
        <f t="shared" si="6"/>
        <v>129876</v>
      </c>
      <c r="I223" s="138"/>
      <c r="J223" s="138">
        <v>1779</v>
      </c>
      <c r="K223" s="138">
        <v>17791</v>
      </c>
      <c r="L223" s="138"/>
      <c r="M223" s="138"/>
      <c r="N223" s="138"/>
      <c r="O223" s="141">
        <f t="shared" si="7"/>
        <v>149446</v>
      </c>
    </row>
    <row r="224" spans="1:15" x14ac:dyDescent="0.25">
      <c r="A224" s="537" t="s">
        <v>2723</v>
      </c>
      <c r="B224" s="537"/>
      <c r="C224" s="106" t="s">
        <v>2782</v>
      </c>
      <c r="D224" s="128">
        <v>113</v>
      </c>
      <c r="E224" s="124">
        <v>15</v>
      </c>
      <c r="F224" s="125">
        <v>1</v>
      </c>
      <c r="G224" s="138">
        <v>9865</v>
      </c>
      <c r="H224" s="140">
        <f t="shared" si="6"/>
        <v>118380</v>
      </c>
      <c r="I224" s="138"/>
      <c r="J224" s="138">
        <v>1622</v>
      </c>
      <c r="K224" s="138">
        <v>16216</v>
      </c>
      <c r="L224" s="138"/>
      <c r="M224" s="138"/>
      <c r="N224" s="138"/>
      <c r="O224" s="141">
        <f t="shared" si="7"/>
        <v>136218</v>
      </c>
    </row>
    <row r="225" spans="1:15" x14ac:dyDescent="0.25">
      <c r="A225" s="537" t="s">
        <v>2621</v>
      </c>
      <c r="B225" s="537"/>
      <c r="C225" s="106" t="s">
        <v>2783</v>
      </c>
      <c r="D225" s="128">
        <v>113</v>
      </c>
      <c r="E225" s="124">
        <v>15</v>
      </c>
      <c r="F225" s="125">
        <v>1</v>
      </c>
      <c r="G225" s="138">
        <v>9762</v>
      </c>
      <c r="H225" s="140">
        <f t="shared" si="6"/>
        <v>117144</v>
      </c>
      <c r="I225" s="138"/>
      <c r="J225" s="138">
        <v>1605</v>
      </c>
      <c r="K225" s="138">
        <v>16047</v>
      </c>
      <c r="L225" s="138"/>
      <c r="M225" s="138"/>
      <c r="N225" s="138"/>
      <c r="O225" s="141">
        <f t="shared" si="7"/>
        <v>134796</v>
      </c>
    </row>
    <row r="226" spans="1:15" x14ac:dyDescent="0.25">
      <c r="A226" s="537" t="s">
        <v>2660</v>
      </c>
      <c r="B226" s="537"/>
      <c r="C226" s="106" t="s">
        <v>2783</v>
      </c>
      <c r="D226" s="128">
        <v>113</v>
      </c>
      <c r="E226" s="124">
        <v>15</v>
      </c>
      <c r="F226" s="125">
        <v>1</v>
      </c>
      <c r="G226" s="138">
        <v>18513</v>
      </c>
      <c r="H226" s="140">
        <f t="shared" si="6"/>
        <v>222156</v>
      </c>
      <c r="I226" s="138"/>
      <c r="J226" s="138">
        <v>3043</v>
      </c>
      <c r="K226" s="138">
        <v>30432</v>
      </c>
      <c r="L226" s="138"/>
      <c r="M226" s="138"/>
      <c r="N226" s="138"/>
      <c r="O226" s="141">
        <f t="shared" si="7"/>
        <v>255631</v>
      </c>
    </row>
    <row r="227" spans="1:15" x14ac:dyDescent="0.25">
      <c r="A227" s="537" t="s">
        <v>2623</v>
      </c>
      <c r="B227" s="537"/>
      <c r="C227" s="106" t="s">
        <v>2783</v>
      </c>
      <c r="D227" s="128">
        <v>113</v>
      </c>
      <c r="E227" s="124">
        <v>15</v>
      </c>
      <c r="F227" s="125">
        <v>1</v>
      </c>
      <c r="G227" s="138">
        <v>11046</v>
      </c>
      <c r="H227" s="140">
        <f t="shared" si="6"/>
        <v>132552</v>
      </c>
      <c r="I227" s="138"/>
      <c r="J227" s="138">
        <v>1816</v>
      </c>
      <c r="K227" s="138">
        <v>18158</v>
      </c>
      <c r="L227" s="138"/>
      <c r="M227" s="138"/>
      <c r="N227" s="138"/>
      <c r="O227" s="141">
        <f t="shared" si="7"/>
        <v>152526</v>
      </c>
    </row>
    <row r="228" spans="1:15" x14ac:dyDescent="0.25">
      <c r="A228" s="537" t="s">
        <v>2620</v>
      </c>
      <c r="B228" s="537"/>
      <c r="C228" s="106" t="s">
        <v>2783</v>
      </c>
      <c r="D228" s="128">
        <v>113</v>
      </c>
      <c r="E228" s="124">
        <v>15</v>
      </c>
      <c r="F228" s="125">
        <v>1</v>
      </c>
      <c r="G228" s="138">
        <v>12416</v>
      </c>
      <c r="H228" s="140">
        <f t="shared" si="6"/>
        <v>148992</v>
      </c>
      <c r="I228" s="138"/>
      <c r="J228" s="138">
        <v>2041</v>
      </c>
      <c r="K228" s="138">
        <v>20410</v>
      </c>
      <c r="L228" s="138"/>
      <c r="M228" s="138"/>
      <c r="N228" s="138"/>
      <c r="O228" s="141">
        <f t="shared" si="7"/>
        <v>171443</v>
      </c>
    </row>
    <row r="229" spans="1:15" x14ac:dyDescent="0.25">
      <c r="A229" s="537" t="s">
        <v>2633</v>
      </c>
      <c r="B229" s="537"/>
      <c r="C229" s="106" t="s">
        <v>2783</v>
      </c>
      <c r="D229" s="128">
        <v>113</v>
      </c>
      <c r="E229" s="124">
        <v>15</v>
      </c>
      <c r="F229" s="125">
        <v>1</v>
      </c>
      <c r="G229" s="138">
        <v>12416</v>
      </c>
      <c r="H229" s="140">
        <f t="shared" si="6"/>
        <v>148992</v>
      </c>
      <c r="I229" s="138"/>
      <c r="J229" s="138">
        <v>2041</v>
      </c>
      <c r="K229" s="138">
        <v>20410</v>
      </c>
      <c r="L229" s="138"/>
      <c r="M229" s="138"/>
      <c r="N229" s="138"/>
      <c r="O229" s="141">
        <f t="shared" si="7"/>
        <v>171443</v>
      </c>
    </row>
    <row r="230" spans="1:15" x14ac:dyDescent="0.25">
      <c r="A230" s="537" t="s">
        <v>2724</v>
      </c>
      <c r="B230" s="537"/>
      <c r="C230" s="106" t="s">
        <v>496</v>
      </c>
      <c r="D230" s="128">
        <v>113</v>
      </c>
      <c r="E230" s="124">
        <v>15</v>
      </c>
      <c r="F230" s="125">
        <v>1</v>
      </c>
      <c r="G230" s="138">
        <v>19366</v>
      </c>
      <c r="H230" s="140">
        <f t="shared" si="6"/>
        <v>232392</v>
      </c>
      <c r="I230" s="138"/>
      <c r="J230" s="138">
        <v>3183</v>
      </c>
      <c r="K230" s="138">
        <v>31835</v>
      </c>
      <c r="L230" s="138"/>
      <c r="M230" s="138"/>
      <c r="N230" s="138"/>
      <c r="O230" s="141">
        <f t="shared" si="7"/>
        <v>267410</v>
      </c>
    </row>
    <row r="231" spans="1:15" x14ac:dyDescent="0.25">
      <c r="A231" s="537" t="s">
        <v>2725</v>
      </c>
      <c r="B231" s="537"/>
      <c r="C231" s="106" t="s">
        <v>496</v>
      </c>
      <c r="D231" s="128">
        <v>113</v>
      </c>
      <c r="E231" s="124">
        <v>15</v>
      </c>
      <c r="F231" s="125">
        <v>1</v>
      </c>
      <c r="G231" s="137">
        <v>13001</v>
      </c>
      <c r="H231" s="140">
        <f t="shared" si="6"/>
        <v>156012</v>
      </c>
      <c r="I231" s="137"/>
      <c r="J231" s="137">
        <v>2137</v>
      </c>
      <c r="K231" s="137">
        <v>21371</v>
      </c>
      <c r="L231" s="137"/>
      <c r="M231" s="137"/>
      <c r="N231" s="137"/>
      <c r="O231" s="141">
        <f t="shared" si="7"/>
        <v>179520</v>
      </c>
    </row>
    <row r="232" spans="1:15" x14ac:dyDescent="0.25">
      <c r="A232" s="537" t="s">
        <v>2620</v>
      </c>
      <c r="B232" s="537"/>
      <c r="C232" s="106" t="s">
        <v>496</v>
      </c>
      <c r="D232" s="128">
        <v>113</v>
      </c>
      <c r="E232" s="124">
        <v>15</v>
      </c>
      <c r="F232" s="125">
        <v>1</v>
      </c>
      <c r="G232" s="138">
        <v>12416</v>
      </c>
      <c r="H232" s="140">
        <f t="shared" si="6"/>
        <v>148992</v>
      </c>
      <c r="I232" s="138"/>
      <c r="J232" s="138">
        <v>2041</v>
      </c>
      <c r="K232" s="138">
        <v>20410</v>
      </c>
      <c r="L232" s="138"/>
      <c r="M232" s="138"/>
      <c r="N232" s="138"/>
      <c r="O232" s="141">
        <f t="shared" si="7"/>
        <v>171443</v>
      </c>
    </row>
    <row r="233" spans="1:15" x14ac:dyDescent="0.25">
      <c r="A233" s="537" t="s">
        <v>2726</v>
      </c>
      <c r="B233" s="537"/>
      <c r="C233" s="106" t="s">
        <v>496</v>
      </c>
      <c r="D233" s="128">
        <v>113</v>
      </c>
      <c r="E233" s="124">
        <v>15</v>
      </c>
      <c r="F233" s="125">
        <v>1</v>
      </c>
      <c r="G233" s="138">
        <v>11907</v>
      </c>
      <c r="H233" s="140">
        <f t="shared" si="6"/>
        <v>142884</v>
      </c>
      <c r="I233" s="138"/>
      <c r="J233" s="138">
        <v>1957</v>
      </c>
      <c r="K233" s="138">
        <v>19573</v>
      </c>
      <c r="L233" s="138"/>
      <c r="M233" s="138"/>
      <c r="N233" s="138"/>
      <c r="O233" s="141">
        <f t="shared" si="7"/>
        <v>164414</v>
      </c>
    </row>
    <row r="234" spans="1:15" x14ac:dyDescent="0.25">
      <c r="A234" s="537" t="s">
        <v>2727</v>
      </c>
      <c r="B234" s="537"/>
      <c r="C234" s="106" t="s">
        <v>496</v>
      </c>
      <c r="D234" s="128">
        <v>113</v>
      </c>
      <c r="E234" s="124">
        <v>15</v>
      </c>
      <c r="F234" s="125">
        <v>1</v>
      </c>
      <c r="G234" s="138">
        <v>10965</v>
      </c>
      <c r="H234" s="140">
        <f t="shared" si="6"/>
        <v>131580</v>
      </c>
      <c r="I234" s="138"/>
      <c r="J234" s="138">
        <v>1802</v>
      </c>
      <c r="K234" s="138">
        <v>18025</v>
      </c>
      <c r="L234" s="138"/>
      <c r="M234" s="138"/>
      <c r="N234" s="138"/>
      <c r="O234" s="141">
        <f t="shared" si="7"/>
        <v>151407</v>
      </c>
    </row>
    <row r="235" spans="1:15" x14ac:dyDescent="0.25">
      <c r="A235" s="537" t="s">
        <v>2642</v>
      </c>
      <c r="B235" s="537"/>
      <c r="C235" s="106" t="s">
        <v>496</v>
      </c>
      <c r="D235" s="128">
        <v>113</v>
      </c>
      <c r="E235" s="124">
        <v>15</v>
      </c>
      <c r="F235" s="125">
        <v>3</v>
      </c>
      <c r="G235" s="137">
        <v>7960</v>
      </c>
      <c r="H235" s="140">
        <f t="shared" si="6"/>
        <v>286560</v>
      </c>
      <c r="I235" s="137"/>
      <c r="J235" s="137">
        <v>3924</v>
      </c>
      <c r="K235" s="137">
        <v>39255</v>
      </c>
      <c r="L235" s="137"/>
      <c r="M235" s="137"/>
      <c r="N235" s="137"/>
      <c r="O235" s="141">
        <f t="shared" si="7"/>
        <v>329739</v>
      </c>
    </row>
    <row r="236" spans="1:15" x14ac:dyDescent="0.25">
      <c r="A236" s="537" t="s">
        <v>2728</v>
      </c>
      <c r="B236" s="537"/>
      <c r="C236" s="106" t="s">
        <v>496</v>
      </c>
      <c r="D236" s="128">
        <v>113</v>
      </c>
      <c r="E236" s="124">
        <v>15</v>
      </c>
      <c r="F236" s="125">
        <v>4</v>
      </c>
      <c r="G236" s="138">
        <v>9132</v>
      </c>
      <c r="H236" s="140">
        <f t="shared" si="6"/>
        <v>438336</v>
      </c>
      <c r="I236" s="138"/>
      <c r="J236" s="138">
        <v>6004</v>
      </c>
      <c r="K236" s="138">
        <v>60048</v>
      </c>
      <c r="L236" s="138"/>
      <c r="M236" s="138"/>
      <c r="N236" s="138"/>
      <c r="O236" s="141">
        <f t="shared" si="7"/>
        <v>504388</v>
      </c>
    </row>
    <row r="237" spans="1:15" x14ac:dyDescent="0.25">
      <c r="A237" s="537" t="s">
        <v>2729</v>
      </c>
      <c r="B237" s="537"/>
      <c r="C237" s="106" t="s">
        <v>496</v>
      </c>
      <c r="D237" s="128">
        <v>113</v>
      </c>
      <c r="E237" s="124">
        <v>15</v>
      </c>
      <c r="F237" s="125">
        <v>2</v>
      </c>
      <c r="G237" s="138">
        <v>17407</v>
      </c>
      <c r="H237" s="140">
        <f t="shared" si="6"/>
        <v>417768</v>
      </c>
      <c r="I237" s="138"/>
      <c r="J237" s="138">
        <v>5722</v>
      </c>
      <c r="K237" s="138">
        <v>57228</v>
      </c>
      <c r="L237" s="138"/>
      <c r="M237" s="138"/>
      <c r="N237" s="138"/>
      <c r="O237" s="141">
        <f t="shared" si="7"/>
        <v>480718</v>
      </c>
    </row>
    <row r="238" spans="1:15" x14ac:dyDescent="0.25">
      <c r="A238" s="537" t="s">
        <v>2730</v>
      </c>
      <c r="B238" s="537"/>
      <c r="C238" s="106" t="s">
        <v>496</v>
      </c>
      <c r="D238" s="128">
        <v>113</v>
      </c>
      <c r="E238" s="124">
        <v>15</v>
      </c>
      <c r="F238" s="125">
        <v>5</v>
      </c>
      <c r="G238" s="138">
        <v>9132</v>
      </c>
      <c r="H238" s="140">
        <f t="shared" si="6"/>
        <v>547920</v>
      </c>
      <c r="I238" s="138"/>
      <c r="J238" s="138">
        <v>7505</v>
      </c>
      <c r="K238" s="138">
        <v>75060</v>
      </c>
      <c r="L238" s="138"/>
      <c r="M238" s="138"/>
      <c r="N238" s="138"/>
      <c r="O238" s="141">
        <f t="shared" si="7"/>
        <v>630485</v>
      </c>
    </row>
    <row r="239" spans="1:15" x14ac:dyDescent="0.25">
      <c r="A239" s="537" t="s">
        <v>2729</v>
      </c>
      <c r="B239" s="537"/>
      <c r="C239" s="106" t="s">
        <v>496</v>
      </c>
      <c r="D239" s="128">
        <v>113</v>
      </c>
      <c r="E239" s="124">
        <v>15</v>
      </c>
      <c r="F239" s="125">
        <v>1</v>
      </c>
      <c r="G239" s="138">
        <v>4773</v>
      </c>
      <c r="H239" s="140">
        <f t="shared" si="6"/>
        <v>57276</v>
      </c>
      <c r="I239" s="138"/>
      <c r="J239" s="138">
        <v>785</v>
      </c>
      <c r="K239" s="138">
        <v>7846</v>
      </c>
      <c r="L239" s="138"/>
      <c r="M239" s="138"/>
      <c r="N239" s="138"/>
      <c r="O239" s="141">
        <f t="shared" si="7"/>
        <v>65907</v>
      </c>
    </row>
    <row r="240" spans="1:15" x14ac:dyDescent="0.25">
      <c r="A240" s="537" t="s">
        <v>2643</v>
      </c>
      <c r="B240" s="537"/>
      <c r="C240" s="106" t="s">
        <v>2784</v>
      </c>
      <c r="D240" s="128">
        <v>113</v>
      </c>
      <c r="E240" s="124">
        <v>15</v>
      </c>
      <c r="F240" s="125">
        <v>1</v>
      </c>
      <c r="G240" s="138">
        <v>18513</v>
      </c>
      <c r="H240" s="140">
        <f t="shared" si="6"/>
        <v>222156</v>
      </c>
      <c r="I240" s="138"/>
      <c r="J240" s="138">
        <v>3043</v>
      </c>
      <c r="K240" s="138">
        <v>30432</v>
      </c>
      <c r="L240" s="138"/>
      <c r="M240" s="138"/>
      <c r="N240" s="138"/>
      <c r="O240" s="141">
        <f t="shared" si="7"/>
        <v>255631</v>
      </c>
    </row>
    <row r="241" spans="1:15" x14ac:dyDescent="0.25">
      <c r="A241" s="537" t="s">
        <v>2731</v>
      </c>
      <c r="B241" s="537"/>
      <c r="C241" s="106" t="s">
        <v>2784</v>
      </c>
      <c r="D241" s="128">
        <v>113</v>
      </c>
      <c r="E241" s="124">
        <v>15</v>
      </c>
      <c r="F241" s="125">
        <v>8</v>
      </c>
      <c r="G241" s="138">
        <v>9132</v>
      </c>
      <c r="H241" s="140">
        <f t="shared" si="6"/>
        <v>876672</v>
      </c>
      <c r="I241" s="138"/>
      <c r="J241" s="138">
        <v>12008</v>
      </c>
      <c r="K241" s="138">
        <v>120096</v>
      </c>
      <c r="L241" s="138"/>
      <c r="M241" s="138"/>
      <c r="N241" s="138"/>
      <c r="O241" s="141">
        <f t="shared" si="7"/>
        <v>1008776</v>
      </c>
    </row>
    <row r="242" spans="1:15" x14ac:dyDescent="0.25">
      <c r="A242" s="537" t="s">
        <v>2732</v>
      </c>
      <c r="B242" s="537"/>
      <c r="C242" s="106" t="s">
        <v>2784</v>
      </c>
      <c r="D242" s="128">
        <v>113</v>
      </c>
      <c r="E242" s="124">
        <v>15</v>
      </c>
      <c r="F242" s="125">
        <v>2</v>
      </c>
      <c r="G242" s="138">
        <v>11843</v>
      </c>
      <c r="H242" s="140">
        <f t="shared" si="6"/>
        <v>284232</v>
      </c>
      <c r="I242" s="138"/>
      <c r="J242" s="138">
        <v>3894</v>
      </c>
      <c r="K242" s="138">
        <v>38936</v>
      </c>
      <c r="L242" s="138"/>
      <c r="M242" s="138"/>
      <c r="N242" s="138"/>
      <c r="O242" s="141">
        <f t="shared" si="7"/>
        <v>327062</v>
      </c>
    </row>
    <row r="243" spans="1:15" x14ac:dyDescent="0.25">
      <c r="A243" s="537" t="s">
        <v>2630</v>
      </c>
      <c r="B243" s="537"/>
      <c r="C243" s="106" t="s">
        <v>2784</v>
      </c>
      <c r="D243" s="128">
        <v>113</v>
      </c>
      <c r="E243" s="124">
        <v>15</v>
      </c>
      <c r="F243" s="125">
        <v>1</v>
      </c>
      <c r="G243" s="137">
        <v>9416</v>
      </c>
      <c r="H243" s="140">
        <f t="shared" si="6"/>
        <v>112992</v>
      </c>
      <c r="I243" s="137"/>
      <c r="J243" s="137">
        <v>1548</v>
      </c>
      <c r="K243" s="137">
        <v>15478</v>
      </c>
      <c r="L243" s="137"/>
      <c r="M243" s="137"/>
      <c r="N243" s="137"/>
      <c r="O243" s="141">
        <f t="shared" si="7"/>
        <v>130018</v>
      </c>
    </row>
    <row r="244" spans="1:15" x14ac:dyDescent="0.25">
      <c r="A244" s="537" t="s">
        <v>2733</v>
      </c>
      <c r="B244" s="537"/>
      <c r="C244" s="106" t="s">
        <v>2785</v>
      </c>
      <c r="D244" s="128">
        <v>113</v>
      </c>
      <c r="E244" s="124">
        <v>15</v>
      </c>
      <c r="F244" s="125">
        <v>1</v>
      </c>
      <c r="G244" s="138">
        <v>18513</v>
      </c>
      <c r="H244" s="140">
        <f t="shared" si="6"/>
        <v>222156</v>
      </c>
      <c r="I244" s="138"/>
      <c r="J244" s="138">
        <v>3043</v>
      </c>
      <c r="K244" s="138">
        <v>30432</v>
      </c>
      <c r="L244" s="138"/>
      <c r="M244" s="138"/>
      <c r="N244" s="138"/>
      <c r="O244" s="141">
        <f t="shared" si="7"/>
        <v>255631</v>
      </c>
    </row>
    <row r="245" spans="1:15" x14ac:dyDescent="0.25">
      <c r="A245" s="537" t="s">
        <v>2734</v>
      </c>
      <c r="B245" s="537"/>
      <c r="C245" s="106" t="s">
        <v>2785</v>
      </c>
      <c r="D245" s="128">
        <v>113</v>
      </c>
      <c r="E245" s="124">
        <v>15</v>
      </c>
      <c r="F245" s="125">
        <v>1</v>
      </c>
      <c r="G245" s="137">
        <v>9332</v>
      </c>
      <c r="H245" s="140">
        <f t="shared" si="6"/>
        <v>111984</v>
      </c>
      <c r="I245" s="137"/>
      <c r="J245" s="137">
        <v>1534</v>
      </c>
      <c r="K245" s="137">
        <v>15340</v>
      </c>
      <c r="L245" s="137"/>
      <c r="M245" s="137"/>
      <c r="N245" s="137"/>
      <c r="O245" s="141">
        <f t="shared" si="7"/>
        <v>128858</v>
      </c>
    </row>
    <row r="246" spans="1:15" x14ac:dyDescent="0.25">
      <c r="A246" s="537" t="s">
        <v>2734</v>
      </c>
      <c r="B246" s="537"/>
      <c r="C246" s="106" t="s">
        <v>2785</v>
      </c>
      <c r="D246" s="128">
        <v>113</v>
      </c>
      <c r="E246" s="124">
        <v>15</v>
      </c>
      <c r="F246" s="125">
        <v>1</v>
      </c>
      <c r="G246" s="138">
        <v>9612</v>
      </c>
      <c r="H246" s="140">
        <f t="shared" si="6"/>
        <v>115344</v>
      </c>
      <c r="I246" s="138"/>
      <c r="J246" s="138">
        <v>1580</v>
      </c>
      <c r="K246" s="138">
        <v>15801</v>
      </c>
      <c r="L246" s="138"/>
      <c r="M246" s="138"/>
      <c r="N246" s="138"/>
      <c r="O246" s="141">
        <f t="shared" si="7"/>
        <v>132725</v>
      </c>
    </row>
    <row r="247" spans="1:15" x14ac:dyDescent="0.25">
      <c r="A247" s="537" t="s">
        <v>2630</v>
      </c>
      <c r="B247" s="537"/>
      <c r="C247" s="106" t="s">
        <v>2785</v>
      </c>
      <c r="D247" s="128">
        <v>113</v>
      </c>
      <c r="E247" s="124">
        <v>15</v>
      </c>
      <c r="F247" s="125">
        <v>1</v>
      </c>
      <c r="G247" s="138">
        <v>7674</v>
      </c>
      <c r="H247" s="140">
        <f t="shared" si="6"/>
        <v>92088</v>
      </c>
      <c r="I247" s="138"/>
      <c r="J247" s="138">
        <v>1262</v>
      </c>
      <c r="K247" s="138">
        <v>12615</v>
      </c>
      <c r="L247" s="138"/>
      <c r="M247" s="138"/>
      <c r="N247" s="138"/>
      <c r="O247" s="141">
        <f t="shared" si="7"/>
        <v>105965</v>
      </c>
    </row>
    <row r="248" spans="1:15" x14ac:dyDescent="0.25">
      <c r="A248" s="537" t="s">
        <v>2735</v>
      </c>
      <c r="B248" s="537"/>
      <c r="C248" s="106" t="s">
        <v>2786</v>
      </c>
      <c r="D248" s="128">
        <v>113</v>
      </c>
      <c r="E248" s="124">
        <v>15</v>
      </c>
      <c r="F248" s="125">
        <v>1</v>
      </c>
      <c r="G248" s="138">
        <v>28531</v>
      </c>
      <c r="H248" s="140">
        <f t="shared" si="6"/>
        <v>342372</v>
      </c>
      <c r="I248" s="138"/>
      <c r="J248" s="138">
        <v>4690</v>
      </c>
      <c r="K248" s="138">
        <v>46900</v>
      </c>
      <c r="L248" s="138"/>
      <c r="M248" s="138"/>
      <c r="N248" s="138"/>
      <c r="O248" s="141">
        <f t="shared" si="7"/>
        <v>393962</v>
      </c>
    </row>
    <row r="249" spans="1:15" x14ac:dyDescent="0.25">
      <c r="A249" s="537" t="s">
        <v>2736</v>
      </c>
      <c r="B249" s="537"/>
      <c r="C249" s="106" t="s">
        <v>2786</v>
      </c>
      <c r="D249" s="128">
        <v>113</v>
      </c>
      <c r="E249" s="124">
        <v>15</v>
      </c>
      <c r="F249" s="125">
        <v>3</v>
      </c>
      <c r="G249" s="138">
        <v>19984</v>
      </c>
      <c r="H249" s="140">
        <f t="shared" si="6"/>
        <v>719424</v>
      </c>
      <c r="I249" s="138"/>
      <c r="J249" s="138">
        <v>9855</v>
      </c>
      <c r="K249" s="138">
        <v>98550</v>
      </c>
      <c r="L249" s="138"/>
      <c r="M249" s="138"/>
      <c r="N249" s="138"/>
      <c r="O249" s="141">
        <f t="shared" si="7"/>
        <v>827829</v>
      </c>
    </row>
    <row r="250" spans="1:15" x14ac:dyDescent="0.25">
      <c r="A250" s="537" t="s">
        <v>2737</v>
      </c>
      <c r="B250" s="537"/>
      <c r="C250" s="106" t="s">
        <v>2786</v>
      </c>
      <c r="D250" s="128">
        <v>113</v>
      </c>
      <c r="E250" s="124">
        <v>15</v>
      </c>
      <c r="F250" s="125">
        <v>1</v>
      </c>
      <c r="G250" s="138">
        <v>18511</v>
      </c>
      <c r="H250" s="140">
        <f t="shared" si="6"/>
        <v>222132</v>
      </c>
      <c r="I250" s="138"/>
      <c r="J250" s="138">
        <v>3043</v>
      </c>
      <c r="K250" s="138">
        <v>30429</v>
      </c>
      <c r="L250" s="138"/>
      <c r="M250" s="138"/>
      <c r="N250" s="138"/>
      <c r="O250" s="141">
        <f t="shared" si="7"/>
        <v>255604</v>
      </c>
    </row>
    <row r="251" spans="1:15" x14ac:dyDescent="0.25">
      <c r="A251" s="537" t="s">
        <v>2738</v>
      </c>
      <c r="B251" s="537"/>
      <c r="C251" s="106" t="s">
        <v>2786</v>
      </c>
      <c r="D251" s="128">
        <v>113</v>
      </c>
      <c r="E251" s="124">
        <v>15</v>
      </c>
      <c r="F251" s="125">
        <v>3</v>
      </c>
      <c r="G251" s="137">
        <v>18165</v>
      </c>
      <c r="H251" s="140">
        <f t="shared" si="6"/>
        <v>653940</v>
      </c>
      <c r="I251" s="137"/>
      <c r="J251" s="137">
        <v>8958</v>
      </c>
      <c r="K251" s="137">
        <v>89580</v>
      </c>
      <c r="L251" s="137"/>
      <c r="M251" s="137"/>
      <c r="N251" s="137"/>
      <c r="O251" s="141">
        <f t="shared" si="7"/>
        <v>752478</v>
      </c>
    </row>
    <row r="252" spans="1:15" x14ac:dyDescent="0.25">
      <c r="A252" s="537" t="s">
        <v>2739</v>
      </c>
      <c r="B252" s="537"/>
      <c r="C252" s="106" t="s">
        <v>2786</v>
      </c>
      <c r="D252" s="128">
        <v>113</v>
      </c>
      <c r="E252" s="124">
        <v>15</v>
      </c>
      <c r="F252" s="125">
        <v>1</v>
      </c>
      <c r="G252" s="138">
        <v>11822</v>
      </c>
      <c r="H252" s="140">
        <f t="shared" si="6"/>
        <v>141864</v>
      </c>
      <c r="I252" s="138"/>
      <c r="J252" s="138">
        <v>1943</v>
      </c>
      <c r="K252" s="138">
        <v>19433</v>
      </c>
      <c r="L252" s="138"/>
      <c r="M252" s="138"/>
      <c r="N252" s="138"/>
      <c r="O252" s="141">
        <f t="shared" si="7"/>
        <v>163240</v>
      </c>
    </row>
    <row r="253" spans="1:15" x14ac:dyDescent="0.25">
      <c r="A253" s="537" t="s">
        <v>2740</v>
      </c>
      <c r="B253" s="537"/>
      <c r="C253" s="106" t="s">
        <v>2786</v>
      </c>
      <c r="D253" s="128">
        <v>113</v>
      </c>
      <c r="E253" s="124">
        <v>15</v>
      </c>
      <c r="F253" s="125">
        <v>1</v>
      </c>
      <c r="G253" s="138">
        <v>9937</v>
      </c>
      <c r="H253" s="140">
        <f t="shared" si="6"/>
        <v>119244</v>
      </c>
      <c r="I253" s="138"/>
      <c r="J253" s="138">
        <v>1634</v>
      </c>
      <c r="K253" s="138">
        <v>16335</v>
      </c>
      <c r="L253" s="138"/>
      <c r="M253" s="138"/>
      <c r="N253" s="138"/>
      <c r="O253" s="141">
        <f t="shared" si="7"/>
        <v>137213</v>
      </c>
    </row>
    <row r="254" spans="1:15" x14ac:dyDescent="0.25">
      <c r="A254" s="537" t="s">
        <v>2740</v>
      </c>
      <c r="B254" s="537"/>
      <c r="C254" s="106" t="s">
        <v>2786</v>
      </c>
      <c r="D254" s="128">
        <v>113</v>
      </c>
      <c r="E254" s="124">
        <v>15</v>
      </c>
      <c r="F254" s="125">
        <v>1</v>
      </c>
      <c r="G254" s="138">
        <v>8945</v>
      </c>
      <c r="H254" s="140">
        <f t="shared" si="6"/>
        <v>107340</v>
      </c>
      <c r="I254" s="138"/>
      <c r="J254" s="138">
        <v>1470</v>
      </c>
      <c r="K254" s="138">
        <v>14704</v>
      </c>
      <c r="L254" s="138"/>
      <c r="M254" s="138"/>
      <c r="N254" s="138"/>
      <c r="O254" s="141">
        <f t="shared" si="7"/>
        <v>123514</v>
      </c>
    </row>
    <row r="255" spans="1:15" x14ac:dyDescent="0.25">
      <c r="A255" s="537" t="s">
        <v>2741</v>
      </c>
      <c r="B255" s="537"/>
      <c r="C255" s="106" t="s">
        <v>2786</v>
      </c>
      <c r="D255" s="128">
        <v>113</v>
      </c>
      <c r="E255" s="124">
        <v>15</v>
      </c>
      <c r="F255" s="125">
        <v>2</v>
      </c>
      <c r="G255" s="137">
        <v>8483</v>
      </c>
      <c r="H255" s="140">
        <f t="shared" si="6"/>
        <v>203592</v>
      </c>
      <c r="I255" s="137"/>
      <c r="J255" s="137">
        <v>2788</v>
      </c>
      <c r="K255" s="137">
        <v>27890</v>
      </c>
      <c r="L255" s="137"/>
      <c r="M255" s="137"/>
      <c r="N255" s="137"/>
      <c r="O255" s="141">
        <f t="shared" si="7"/>
        <v>234270</v>
      </c>
    </row>
    <row r="256" spans="1:15" x14ac:dyDescent="0.25">
      <c r="A256" s="537" t="s">
        <v>2742</v>
      </c>
      <c r="B256" s="537"/>
      <c r="C256" s="106" t="s">
        <v>2786</v>
      </c>
      <c r="D256" s="128">
        <v>113</v>
      </c>
      <c r="E256" s="124">
        <v>15</v>
      </c>
      <c r="F256" s="125">
        <v>1</v>
      </c>
      <c r="G256" s="137">
        <v>7622</v>
      </c>
      <c r="H256" s="140">
        <f t="shared" si="6"/>
        <v>91464</v>
      </c>
      <c r="I256" s="137"/>
      <c r="J256" s="137">
        <v>1253</v>
      </c>
      <c r="K256" s="137">
        <v>12529</v>
      </c>
      <c r="L256" s="137"/>
      <c r="M256" s="137"/>
      <c r="N256" s="137"/>
      <c r="O256" s="141">
        <f t="shared" si="7"/>
        <v>105246</v>
      </c>
    </row>
    <row r="257" spans="1:15" x14ac:dyDescent="0.25">
      <c r="A257" s="537" t="s">
        <v>2740</v>
      </c>
      <c r="B257" s="537"/>
      <c r="C257" s="106" t="s">
        <v>2786</v>
      </c>
      <c r="D257" s="128">
        <v>113</v>
      </c>
      <c r="E257" s="124">
        <v>15</v>
      </c>
      <c r="F257" s="125">
        <v>51</v>
      </c>
      <c r="G257" s="138">
        <v>14908</v>
      </c>
      <c r="H257" s="140">
        <f t="shared" si="6"/>
        <v>9123696</v>
      </c>
      <c r="I257" s="138"/>
      <c r="J257" s="138">
        <v>125001</v>
      </c>
      <c r="K257" s="138">
        <v>1249806</v>
      </c>
      <c r="L257" s="138"/>
      <c r="M257" s="138"/>
      <c r="N257" s="138"/>
      <c r="O257" s="141">
        <f t="shared" si="7"/>
        <v>10498503</v>
      </c>
    </row>
    <row r="258" spans="1:15" x14ac:dyDescent="0.25">
      <c r="A258" s="537"/>
      <c r="B258" s="537"/>
      <c r="C258" s="106"/>
      <c r="D258" s="128">
        <v>113</v>
      </c>
      <c r="E258" s="124"/>
      <c r="F258" s="125"/>
      <c r="G258" s="138"/>
      <c r="H258" s="140" t="str">
        <f t="shared" si="6"/>
        <v/>
      </c>
      <c r="I258" s="138"/>
      <c r="J258" s="138"/>
      <c r="K258" s="138"/>
      <c r="L258" s="138"/>
      <c r="M258" s="138"/>
      <c r="N258" s="138"/>
      <c r="O258" s="141">
        <f t="shared" si="7"/>
        <v>0</v>
      </c>
    </row>
    <row r="259" spans="1:15" x14ac:dyDescent="0.25">
      <c r="A259" s="537"/>
      <c r="B259" s="537"/>
      <c r="C259" s="106"/>
      <c r="D259" s="128">
        <v>113</v>
      </c>
      <c r="E259" s="124"/>
      <c r="F259" s="125"/>
      <c r="G259" s="138"/>
      <c r="H259" s="140" t="str">
        <f t="shared" si="6"/>
        <v/>
      </c>
      <c r="I259" s="138"/>
      <c r="J259" s="138"/>
      <c r="K259" s="138"/>
      <c r="L259" s="138"/>
      <c r="M259" s="138"/>
      <c r="N259" s="138"/>
      <c r="O259" s="141">
        <f t="shared" si="7"/>
        <v>0</v>
      </c>
    </row>
    <row r="260" spans="1:15" x14ac:dyDescent="0.25">
      <c r="A260" s="537"/>
      <c r="B260" s="537"/>
      <c r="C260" s="106"/>
      <c r="D260" s="128">
        <v>113</v>
      </c>
      <c r="E260" s="124"/>
      <c r="F260" s="125"/>
      <c r="G260" s="138"/>
      <c r="H260" s="140" t="str">
        <f t="shared" si="6"/>
        <v/>
      </c>
      <c r="I260" s="138"/>
      <c r="J260" s="138"/>
      <c r="K260" s="138"/>
      <c r="L260" s="138"/>
      <c r="M260" s="138"/>
      <c r="N260" s="138"/>
      <c r="O260" s="141">
        <f t="shared" si="7"/>
        <v>0</v>
      </c>
    </row>
    <row r="261" spans="1:15" x14ac:dyDescent="0.25">
      <c r="A261" s="537"/>
      <c r="B261" s="537"/>
      <c r="C261" s="106"/>
      <c r="D261" s="128">
        <v>113</v>
      </c>
      <c r="E261" s="124"/>
      <c r="F261" s="125"/>
      <c r="G261" s="138"/>
      <c r="H261" s="140" t="str">
        <f t="shared" si="6"/>
        <v/>
      </c>
      <c r="I261" s="138"/>
      <c r="J261" s="138"/>
      <c r="K261" s="138"/>
      <c r="L261" s="138"/>
      <c r="M261" s="138"/>
      <c r="N261" s="138"/>
      <c r="O261" s="141">
        <f t="shared" si="7"/>
        <v>0</v>
      </c>
    </row>
    <row r="262" spans="1:15" x14ac:dyDescent="0.25">
      <c r="A262" s="537"/>
      <c r="B262" s="537"/>
      <c r="C262" s="106"/>
      <c r="D262" s="128">
        <v>113</v>
      </c>
      <c r="E262" s="124"/>
      <c r="F262" s="125"/>
      <c r="G262" s="138"/>
      <c r="H262" s="140" t="str">
        <f t="shared" si="6"/>
        <v/>
      </c>
      <c r="I262" s="138"/>
      <c r="J262" s="138"/>
      <c r="K262" s="138"/>
      <c r="L262" s="138"/>
      <c r="M262" s="138"/>
      <c r="N262" s="138"/>
      <c r="O262" s="141">
        <f t="shared" si="7"/>
        <v>0</v>
      </c>
    </row>
    <row r="263" spans="1:15" x14ac:dyDescent="0.25">
      <c r="A263" s="537"/>
      <c r="B263" s="537"/>
      <c r="C263" s="106"/>
      <c r="D263" s="128">
        <v>113</v>
      </c>
      <c r="E263" s="124"/>
      <c r="F263" s="125"/>
      <c r="G263" s="137"/>
      <c r="H263" s="140" t="str">
        <f t="shared" si="6"/>
        <v/>
      </c>
      <c r="I263" s="137"/>
      <c r="J263" s="137"/>
      <c r="K263" s="137"/>
      <c r="L263" s="137"/>
      <c r="M263" s="137"/>
      <c r="N263" s="137"/>
      <c r="O263" s="141">
        <f t="shared" si="7"/>
        <v>0</v>
      </c>
    </row>
    <row r="264" spans="1:15" x14ac:dyDescent="0.25">
      <c r="A264" s="537"/>
      <c r="B264" s="537"/>
      <c r="C264" s="106"/>
      <c r="D264" s="128">
        <v>113</v>
      </c>
      <c r="E264" s="124"/>
      <c r="F264" s="125"/>
      <c r="G264" s="138"/>
      <c r="H264" s="140" t="str">
        <f t="shared" si="6"/>
        <v/>
      </c>
      <c r="I264" s="138"/>
      <c r="J264" s="138"/>
      <c r="K264" s="138"/>
      <c r="L264" s="138"/>
      <c r="M264" s="138"/>
      <c r="N264" s="138"/>
      <c r="O264" s="141">
        <f t="shared" si="7"/>
        <v>0</v>
      </c>
    </row>
    <row r="265" spans="1:15" x14ac:dyDescent="0.2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37"/>
      <c r="B266" s="537"/>
      <c r="C266" s="106"/>
      <c r="D266" s="128">
        <v>113</v>
      </c>
      <c r="E266" s="124"/>
      <c r="F266" s="125"/>
      <c r="G266" s="138"/>
      <c r="H266" s="140" t="str">
        <f t="shared" si="8"/>
        <v/>
      </c>
      <c r="I266" s="138"/>
      <c r="J266" s="138"/>
      <c r="K266" s="138"/>
      <c r="L266" s="138"/>
      <c r="M266" s="138"/>
      <c r="N266" s="138"/>
      <c r="O266" s="141">
        <f t="shared" si="9"/>
        <v>0</v>
      </c>
    </row>
    <row r="267" spans="1:15" x14ac:dyDescent="0.25">
      <c r="A267" s="537"/>
      <c r="B267" s="537"/>
      <c r="C267" s="106"/>
      <c r="D267" s="128">
        <v>113</v>
      </c>
      <c r="E267" s="124"/>
      <c r="F267" s="125"/>
      <c r="G267" s="138"/>
      <c r="H267" s="140" t="str">
        <f t="shared" si="8"/>
        <v/>
      </c>
      <c r="I267" s="138"/>
      <c r="J267" s="138"/>
      <c r="K267" s="138"/>
      <c r="L267" s="138"/>
      <c r="M267" s="138"/>
      <c r="N267" s="138"/>
      <c r="O267" s="141">
        <f t="shared" si="9"/>
        <v>0</v>
      </c>
    </row>
    <row r="268" spans="1:15" x14ac:dyDescent="0.25">
      <c r="A268" s="537"/>
      <c r="B268" s="537"/>
      <c r="C268" s="106"/>
      <c r="D268" s="128">
        <v>113</v>
      </c>
      <c r="E268" s="124"/>
      <c r="F268" s="125"/>
      <c r="G268" s="137"/>
      <c r="H268" s="140" t="str">
        <f t="shared" si="8"/>
        <v/>
      </c>
      <c r="I268" s="137"/>
      <c r="J268" s="137"/>
      <c r="K268" s="137"/>
      <c r="L268" s="137"/>
      <c r="M268" s="137"/>
      <c r="N268" s="137"/>
      <c r="O268" s="141">
        <f t="shared" si="9"/>
        <v>0</v>
      </c>
    </row>
    <row r="269" spans="1:15" x14ac:dyDescent="0.25">
      <c r="A269" s="537"/>
      <c r="B269" s="537"/>
      <c r="C269" s="106"/>
      <c r="D269" s="128">
        <v>113</v>
      </c>
      <c r="E269" s="124"/>
      <c r="F269" s="125"/>
      <c r="G269" s="138"/>
      <c r="H269" s="140" t="str">
        <f t="shared" si="8"/>
        <v/>
      </c>
      <c r="I269" s="138"/>
      <c r="J269" s="138"/>
      <c r="K269" s="138"/>
      <c r="L269" s="138"/>
      <c r="M269" s="138"/>
      <c r="N269" s="138"/>
      <c r="O269" s="141">
        <f t="shared" si="9"/>
        <v>0</v>
      </c>
    </row>
    <row r="270" spans="1:15" x14ac:dyDescent="0.25">
      <c r="A270" s="537"/>
      <c r="B270" s="537"/>
      <c r="C270" s="106"/>
      <c r="D270" s="128">
        <v>113</v>
      </c>
      <c r="E270" s="124"/>
      <c r="F270" s="125"/>
      <c r="G270" s="138"/>
      <c r="H270" s="140" t="str">
        <f t="shared" si="8"/>
        <v/>
      </c>
      <c r="I270" s="138"/>
      <c r="J270" s="138"/>
      <c r="K270" s="138"/>
      <c r="L270" s="138"/>
      <c r="M270" s="138"/>
      <c r="N270" s="138"/>
      <c r="O270" s="141">
        <f t="shared" si="9"/>
        <v>0</v>
      </c>
    </row>
    <row r="271" spans="1:15" x14ac:dyDescent="0.25">
      <c r="A271" s="537"/>
      <c r="B271" s="537"/>
      <c r="C271" s="106"/>
      <c r="D271" s="128">
        <v>113</v>
      </c>
      <c r="E271" s="124"/>
      <c r="F271" s="125"/>
      <c r="G271" s="137"/>
      <c r="H271" s="140" t="str">
        <f t="shared" si="8"/>
        <v/>
      </c>
      <c r="I271" s="137"/>
      <c r="J271" s="137"/>
      <c r="K271" s="137"/>
      <c r="L271" s="137"/>
      <c r="M271" s="137"/>
      <c r="N271" s="137"/>
      <c r="O271" s="141">
        <f t="shared" si="9"/>
        <v>0</v>
      </c>
    </row>
    <row r="272" spans="1:15" x14ac:dyDescent="0.25">
      <c r="A272" s="537"/>
      <c r="B272" s="537"/>
      <c r="C272" s="106"/>
      <c r="D272" s="128">
        <v>113</v>
      </c>
      <c r="E272" s="124"/>
      <c r="F272" s="125"/>
      <c r="G272" s="138"/>
      <c r="H272" s="140" t="str">
        <f t="shared" si="8"/>
        <v/>
      </c>
      <c r="I272" s="138"/>
      <c r="J272" s="138"/>
      <c r="K272" s="138"/>
      <c r="L272" s="138"/>
      <c r="M272" s="138"/>
      <c r="N272" s="138"/>
      <c r="O272" s="141">
        <f t="shared" si="9"/>
        <v>0</v>
      </c>
    </row>
    <row r="273" spans="1:15" x14ac:dyDescent="0.25">
      <c r="A273" s="537"/>
      <c r="B273" s="537"/>
      <c r="C273" s="106"/>
      <c r="D273" s="128">
        <v>113</v>
      </c>
      <c r="E273" s="124"/>
      <c r="F273" s="125"/>
      <c r="G273" s="138"/>
      <c r="H273" s="140" t="str">
        <f t="shared" si="8"/>
        <v/>
      </c>
      <c r="I273" s="138"/>
      <c r="J273" s="138"/>
      <c r="K273" s="138"/>
      <c r="L273" s="138"/>
      <c r="M273" s="138"/>
      <c r="N273" s="138"/>
      <c r="O273" s="141">
        <f t="shared" si="9"/>
        <v>0</v>
      </c>
    </row>
    <row r="274" spans="1:15" x14ac:dyDescent="0.25">
      <c r="A274" s="537"/>
      <c r="B274" s="537"/>
      <c r="C274" s="106"/>
      <c r="D274" s="128">
        <v>113</v>
      </c>
      <c r="E274" s="124"/>
      <c r="F274" s="125"/>
      <c r="G274" s="138"/>
      <c r="H274" s="140" t="str">
        <f t="shared" si="8"/>
        <v/>
      </c>
      <c r="I274" s="138"/>
      <c r="J274" s="138"/>
      <c r="K274" s="138"/>
      <c r="L274" s="138"/>
      <c r="M274" s="138"/>
      <c r="N274" s="138"/>
      <c r="O274" s="141">
        <f t="shared" si="9"/>
        <v>0</v>
      </c>
    </row>
    <row r="275" spans="1:15" x14ac:dyDescent="0.25">
      <c r="A275" s="537"/>
      <c r="B275" s="537"/>
      <c r="C275" s="106"/>
      <c r="D275" s="128">
        <v>113</v>
      </c>
      <c r="E275" s="124"/>
      <c r="F275" s="125"/>
      <c r="G275" s="138"/>
      <c r="H275" s="140" t="str">
        <f t="shared" si="8"/>
        <v/>
      </c>
      <c r="I275" s="138"/>
      <c r="J275" s="138"/>
      <c r="K275" s="138"/>
      <c r="L275" s="138"/>
      <c r="M275" s="138"/>
      <c r="N275" s="138"/>
      <c r="O275" s="141">
        <f t="shared" si="9"/>
        <v>0</v>
      </c>
    </row>
    <row r="276" spans="1:15" x14ac:dyDescent="0.25">
      <c r="A276" s="537"/>
      <c r="B276" s="537"/>
      <c r="C276" s="106"/>
      <c r="D276" s="128">
        <v>113</v>
      </c>
      <c r="E276" s="124"/>
      <c r="F276" s="125"/>
      <c r="G276" s="138"/>
      <c r="H276" s="140" t="str">
        <f t="shared" si="8"/>
        <v/>
      </c>
      <c r="I276" s="138"/>
      <c r="J276" s="138"/>
      <c r="K276" s="138"/>
      <c r="L276" s="138"/>
      <c r="M276" s="138"/>
      <c r="N276" s="138"/>
      <c r="O276" s="141">
        <f t="shared" si="9"/>
        <v>0</v>
      </c>
    </row>
    <row r="277" spans="1:15" x14ac:dyDescent="0.25">
      <c r="A277" s="537"/>
      <c r="B277" s="537"/>
      <c r="C277" s="106"/>
      <c r="D277" s="128">
        <v>113</v>
      </c>
      <c r="E277" s="124"/>
      <c r="F277" s="125"/>
      <c r="G277" s="138"/>
      <c r="H277" s="140" t="str">
        <f t="shared" si="8"/>
        <v/>
      </c>
      <c r="I277" s="138"/>
      <c r="J277" s="138"/>
      <c r="K277" s="138"/>
      <c r="L277" s="138"/>
      <c r="M277" s="138"/>
      <c r="N277" s="138"/>
      <c r="O277" s="141">
        <f t="shared" si="9"/>
        <v>0</v>
      </c>
    </row>
    <row r="278" spans="1:15" x14ac:dyDescent="0.25">
      <c r="A278" s="537"/>
      <c r="B278" s="537"/>
      <c r="C278" s="106"/>
      <c r="D278" s="128">
        <v>113</v>
      </c>
      <c r="E278" s="124"/>
      <c r="F278" s="125"/>
      <c r="G278" s="137"/>
      <c r="H278" s="140" t="str">
        <f t="shared" si="8"/>
        <v/>
      </c>
      <c r="I278" s="137"/>
      <c r="J278" s="137"/>
      <c r="K278" s="137"/>
      <c r="L278" s="137"/>
      <c r="M278" s="137"/>
      <c r="N278" s="137"/>
      <c r="O278" s="141">
        <f t="shared" si="9"/>
        <v>0</v>
      </c>
    </row>
    <row r="279" spans="1:15" x14ac:dyDescent="0.25">
      <c r="A279" s="537"/>
      <c r="B279" s="537"/>
      <c r="C279" s="106"/>
      <c r="D279" s="128">
        <v>113</v>
      </c>
      <c r="E279" s="124"/>
      <c r="F279" s="125"/>
      <c r="G279" s="138"/>
      <c r="H279" s="140" t="str">
        <f t="shared" si="8"/>
        <v/>
      </c>
      <c r="I279" s="138"/>
      <c r="J279" s="138"/>
      <c r="K279" s="138"/>
      <c r="L279" s="138"/>
      <c r="M279" s="138"/>
      <c r="N279" s="138"/>
      <c r="O279" s="141">
        <f t="shared" si="9"/>
        <v>0</v>
      </c>
    </row>
    <row r="280" spans="1:15" x14ac:dyDescent="0.25">
      <c r="A280" s="537"/>
      <c r="B280" s="537"/>
      <c r="C280" s="106"/>
      <c r="D280" s="128">
        <v>113</v>
      </c>
      <c r="E280" s="124"/>
      <c r="F280" s="125"/>
      <c r="G280" s="137"/>
      <c r="H280" s="140" t="str">
        <f t="shared" si="8"/>
        <v/>
      </c>
      <c r="I280" s="137"/>
      <c r="J280" s="137"/>
      <c r="K280" s="137"/>
      <c r="L280" s="137"/>
      <c r="M280" s="137"/>
      <c r="N280" s="137"/>
      <c r="O280" s="141">
        <f t="shared" si="9"/>
        <v>0</v>
      </c>
    </row>
    <row r="281" spans="1:15" x14ac:dyDescent="0.25">
      <c r="A281" s="537"/>
      <c r="B281" s="537"/>
      <c r="C281" s="106"/>
      <c r="D281" s="128">
        <v>113</v>
      </c>
      <c r="E281" s="124"/>
      <c r="F281" s="125"/>
      <c r="G281" s="138"/>
      <c r="H281" s="140" t="str">
        <f t="shared" si="8"/>
        <v/>
      </c>
      <c r="I281" s="138"/>
      <c r="J281" s="138"/>
      <c r="K281" s="138"/>
      <c r="L281" s="138"/>
      <c r="M281" s="138"/>
      <c r="N281" s="138"/>
      <c r="O281" s="141">
        <f t="shared" si="9"/>
        <v>0</v>
      </c>
    </row>
    <row r="282" spans="1:15" x14ac:dyDescent="0.25">
      <c r="A282" s="537"/>
      <c r="B282" s="537"/>
      <c r="C282" s="106"/>
      <c r="D282" s="128">
        <v>113</v>
      </c>
      <c r="E282" s="124"/>
      <c r="F282" s="125"/>
      <c r="G282" s="138"/>
      <c r="H282" s="140" t="str">
        <f t="shared" si="8"/>
        <v/>
      </c>
      <c r="I282" s="138"/>
      <c r="J282" s="138"/>
      <c r="K282" s="138"/>
      <c r="L282" s="138"/>
      <c r="M282" s="138"/>
      <c r="N282" s="138"/>
      <c r="O282" s="141">
        <f t="shared" si="9"/>
        <v>0</v>
      </c>
    </row>
    <row r="283" spans="1:15" x14ac:dyDescent="0.25">
      <c r="A283" s="537"/>
      <c r="B283" s="537"/>
      <c r="C283" s="106"/>
      <c r="D283" s="128">
        <v>113</v>
      </c>
      <c r="E283" s="124"/>
      <c r="F283" s="125"/>
      <c r="G283" s="138"/>
      <c r="H283" s="140" t="str">
        <f t="shared" si="8"/>
        <v/>
      </c>
      <c r="I283" s="138"/>
      <c r="J283" s="138"/>
      <c r="K283" s="138"/>
      <c r="L283" s="138"/>
      <c r="M283" s="138"/>
      <c r="N283" s="138"/>
      <c r="O283" s="141">
        <f t="shared" si="9"/>
        <v>0</v>
      </c>
    </row>
    <row r="284" spans="1:15" x14ac:dyDescent="0.25">
      <c r="A284" s="537"/>
      <c r="B284" s="537"/>
      <c r="C284" s="106"/>
      <c r="D284" s="128">
        <v>113</v>
      </c>
      <c r="E284" s="124"/>
      <c r="F284" s="125"/>
      <c r="G284" s="138"/>
      <c r="H284" s="140" t="str">
        <f t="shared" si="8"/>
        <v/>
      </c>
      <c r="I284" s="138"/>
      <c r="J284" s="138"/>
      <c r="K284" s="138"/>
      <c r="L284" s="138"/>
      <c r="M284" s="138"/>
      <c r="N284" s="138"/>
      <c r="O284" s="141">
        <f t="shared" si="9"/>
        <v>0</v>
      </c>
    </row>
    <row r="285" spans="1:15" x14ac:dyDescent="0.25">
      <c r="A285" s="537"/>
      <c r="B285" s="537"/>
      <c r="C285" s="106"/>
      <c r="D285" s="128">
        <v>113</v>
      </c>
      <c r="E285" s="124"/>
      <c r="F285" s="125"/>
      <c r="G285" s="138"/>
      <c r="H285" s="140" t="str">
        <f t="shared" si="8"/>
        <v/>
      </c>
      <c r="I285" s="138"/>
      <c r="J285" s="138"/>
      <c r="K285" s="138"/>
      <c r="L285" s="138"/>
      <c r="M285" s="138"/>
      <c r="N285" s="138"/>
      <c r="O285" s="141">
        <f t="shared" si="9"/>
        <v>0</v>
      </c>
    </row>
    <row r="286" spans="1:15" x14ac:dyDescent="0.25">
      <c r="A286" s="537"/>
      <c r="B286" s="537"/>
      <c r="C286" s="106"/>
      <c r="D286" s="128">
        <v>113</v>
      </c>
      <c r="E286" s="124"/>
      <c r="F286" s="125"/>
      <c r="G286" s="138"/>
      <c r="H286" s="140" t="str">
        <f t="shared" si="8"/>
        <v/>
      </c>
      <c r="I286" s="138"/>
      <c r="J286" s="138"/>
      <c r="K286" s="138"/>
      <c r="L286" s="138"/>
      <c r="M286" s="138"/>
      <c r="N286" s="138"/>
      <c r="O286" s="141">
        <f t="shared" si="9"/>
        <v>0</v>
      </c>
    </row>
    <row r="287" spans="1:15" x14ac:dyDescent="0.25">
      <c r="A287" s="537"/>
      <c r="B287" s="537"/>
      <c r="C287" s="106"/>
      <c r="D287" s="128">
        <v>113</v>
      </c>
      <c r="E287" s="124"/>
      <c r="F287" s="125"/>
      <c r="G287" s="138"/>
      <c r="H287" s="140" t="str">
        <f t="shared" si="8"/>
        <v/>
      </c>
      <c r="I287" s="138"/>
      <c r="J287" s="138"/>
      <c r="K287" s="138"/>
      <c r="L287" s="138"/>
      <c r="M287" s="138"/>
      <c r="N287" s="138"/>
      <c r="O287" s="141">
        <f t="shared" si="9"/>
        <v>0</v>
      </c>
    </row>
    <row r="288" spans="1:15" x14ac:dyDescent="0.25">
      <c r="A288" s="537"/>
      <c r="B288" s="537"/>
      <c r="C288" s="106"/>
      <c r="D288" s="128">
        <v>113</v>
      </c>
      <c r="E288" s="124"/>
      <c r="F288" s="125"/>
      <c r="G288" s="138"/>
      <c r="H288" s="140" t="str">
        <f t="shared" si="8"/>
        <v/>
      </c>
      <c r="I288" s="138"/>
      <c r="J288" s="138"/>
      <c r="K288" s="138"/>
      <c r="L288" s="138"/>
      <c r="M288" s="138"/>
      <c r="N288" s="138"/>
      <c r="O288" s="141">
        <f t="shared" si="9"/>
        <v>0</v>
      </c>
    </row>
    <row r="289" spans="1:15" x14ac:dyDescent="0.25">
      <c r="A289" s="537"/>
      <c r="B289" s="537"/>
      <c r="C289" s="106"/>
      <c r="D289" s="128">
        <v>113</v>
      </c>
      <c r="E289" s="124"/>
      <c r="F289" s="125"/>
      <c r="G289" s="137"/>
      <c r="H289" s="140" t="str">
        <f t="shared" si="8"/>
        <v/>
      </c>
      <c r="I289" s="137"/>
      <c r="J289" s="137"/>
      <c r="K289" s="137"/>
      <c r="L289" s="137"/>
      <c r="M289" s="137"/>
      <c r="N289" s="137"/>
      <c r="O289" s="141">
        <f t="shared" si="9"/>
        <v>0</v>
      </c>
    </row>
    <row r="290" spans="1:15" x14ac:dyDescent="0.25">
      <c r="A290" s="537"/>
      <c r="B290" s="537"/>
      <c r="C290" s="106"/>
      <c r="D290" s="128">
        <v>113</v>
      </c>
      <c r="E290" s="124"/>
      <c r="F290" s="125"/>
      <c r="G290" s="138"/>
      <c r="H290" s="140" t="str">
        <f t="shared" si="8"/>
        <v/>
      </c>
      <c r="I290" s="138"/>
      <c r="J290" s="138"/>
      <c r="K290" s="138"/>
      <c r="L290" s="138"/>
      <c r="M290" s="138"/>
      <c r="N290" s="138"/>
      <c r="O290" s="141">
        <f t="shared" si="9"/>
        <v>0</v>
      </c>
    </row>
    <row r="291" spans="1:15" x14ac:dyDescent="0.25">
      <c r="A291" s="537"/>
      <c r="B291" s="537"/>
      <c r="C291" s="106"/>
      <c r="D291" s="128">
        <v>113</v>
      </c>
      <c r="E291" s="124"/>
      <c r="F291" s="125"/>
      <c r="G291" s="138"/>
      <c r="H291" s="140" t="str">
        <f t="shared" si="8"/>
        <v/>
      </c>
      <c r="I291" s="138"/>
      <c r="J291" s="138"/>
      <c r="K291" s="138"/>
      <c r="L291" s="138"/>
      <c r="M291" s="138"/>
      <c r="N291" s="138"/>
      <c r="O291" s="141">
        <f t="shared" si="9"/>
        <v>0</v>
      </c>
    </row>
    <row r="292" spans="1:15" x14ac:dyDescent="0.25">
      <c r="A292" s="537"/>
      <c r="B292" s="537"/>
      <c r="C292" s="106"/>
      <c r="D292" s="128">
        <v>113</v>
      </c>
      <c r="E292" s="124"/>
      <c r="F292" s="125"/>
      <c r="G292" s="138"/>
      <c r="H292" s="140" t="str">
        <f t="shared" si="8"/>
        <v/>
      </c>
      <c r="I292" s="138"/>
      <c r="J292" s="138"/>
      <c r="K292" s="138"/>
      <c r="L292" s="138"/>
      <c r="M292" s="138"/>
      <c r="N292" s="138"/>
      <c r="O292" s="141">
        <f t="shared" si="9"/>
        <v>0</v>
      </c>
    </row>
    <row r="293" spans="1:15" x14ac:dyDescent="0.25">
      <c r="A293" s="537"/>
      <c r="B293" s="537"/>
      <c r="C293" s="106"/>
      <c r="D293" s="128">
        <v>113</v>
      </c>
      <c r="E293" s="124"/>
      <c r="F293" s="125"/>
      <c r="G293" s="138"/>
      <c r="H293" s="140" t="str">
        <f t="shared" si="8"/>
        <v/>
      </c>
      <c r="I293" s="138"/>
      <c r="J293" s="138"/>
      <c r="K293" s="138"/>
      <c r="L293" s="138"/>
      <c r="M293" s="138"/>
      <c r="N293" s="138"/>
      <c r="O293" s="141">
        <f t="shared" si="9"/>
        <v>0</v>
      </c>
    </row>
    <row r="294" spans="1:15" x14ac:dyDescent="0.25">
      <c r="A294" s="537"/>
      <c r="B294" s="537"/>
      <c r="C294" s="106"/>
      <c r="D294" s="128">
        <v>113</v>
      </c>
      <c r="E294" s="124"/>
      <c r="F294" s="125"/>
      <c r="G294" s="138"/>
      <c r="H294" s="140" t="str">
        <f t="shared" si="8"/>
        <v/>
      </c>
      <c r="I294" s="138"/>
      <c r="J294" s="138"/>
      <c r="K294" s="138"/>
      <c r="L294" s="138"/>
      <c r="M294" s="138"/>
      <c r="N294" s="138"/>
      <c r="O294" s="141">
        <f t="shared" si="9"/>
        <v>0</v>
      </c>
    </row>
    <row r="295" spans="1:15" x14ac:dyDescent="0.25">
      <c r="A295" s="537"/>
      <c r="B295" s="537"/>
      <c r="C295" s="106"/>
      <c r="D295" s="128">
        <v>113</v>
      </c>
      <c r="E295" s="124"/>
      <c r="F295" s="125"/>
      <c r="G295" s="138"/>
      <c r="H295" s="140" t="str">
        <f t="shared" si="8"/>
        <v/>
      </c>
      <c r="I295" s="138"/>
      <c r="J295" s="138"/>
      <c r="K295" s="138"/>
      <c r="L295" s="138"/>
      <c r="M295" s="138"/>
      <c r="N295" s="138"/>
      <c r="O295" s="141">
        <f t="shared" si="9"/>
        <v>0</v>
      </c>
    </row>
    <row r="296" spans="1:15" x14ac:dyDescent="0.25">
      <c r="A296" s="537"/>
      <c r="B296" s="537"/>
      <c r="C296" s="106"/>
      <c r="D296" s="128">
        <v>113</v>
      </c>
      <c r="E296" s="124"/>
      <c r="F296" s="125"/>
      <c r="G296" s="138"/>
      <c r="H296" s="140" t="str">
        <f t="shared" si="8"/>
        <v/>
      </c>
      <c r="I296" s="138"/>
      <c r="J296" s="138"/>
      <c r="K296" s="138"/>
      <c r="L296" s="138"/>
      <c r="M296" s="138"/>
      <c r="N296" s="138"/>
      <c r="O296" s="141">
        <f t="shared" si="9"/>
        <v>0</v>
      </c>
    </row>
    <row r="297" spans="1:15" x14ac:dyDescent="0.25">
      <c r="A297" s="537"/>
      <c r="B297" s="537"/>
      <c r="C297" s="106"/>
      <c r="D297" s="128">
        <v>113</v>
      </c>
      <c r="E297" s="124"/>
      <c r="F297" s="125"/>
      <c r="G297" s="138"/>
      <c r="H297" s="140" t="str">
        <f t="shared" si="8"/>
        <v/>
      </c>
      <c r="I297" s="138"/>
      <c r="J297" s="138"/>
      <c r="K297" s="138"/>
      <c r="L297" s="138"/>
      <c r="M297" s="138"/>
      <c r="N297" s="138"/>
      <c r="O297" s="141">
        <f t="shared" si="9"/>
        <v>0</v>
      </c>
    </row>
    <row r="298" spans="1:15" x14ac:dyDescent="0.25">
      <c r="A298" s="537"/>
      <c r="B298" s="537"/>
      <c r="C298" s="106"/>
      <c r="D298" s="128">
        <v>113</v>
      </c>
      <c r="E298" s="124"/>
      <c r="F298" s="125"/>
      <c r="G298" s="138"/>
      <c r="H298" s="140" t="str">
        <f t="shared" si="8"/>
        <v/>
      </c>
      <c r="I298" s="138"/>
      <c r="J298" s="138"/>
      <c r="K298" s="138"/>
      <c r="L298" s="138"/>
      <c r="M298" s="138"/>
      <c r="N298" s="138"/>
      <c r="O298" s="141">
        <f t="shared" si="9"/>
        <v>0</v>
      </c>
    </row>
    <row r="299" spans="1:15" x14ac:dyDescent="0.25">
      <c r="A299" s="537"/>
      <c r="B299" s="537"/>
      <c r="C299" s="106"/>
      <c r="D299" s="128">
        <v>113</v>
      </c>
      <c r="E299" s="124"/>
      <c r="F299" s="125"/>
      <c r="G299" s="137"/>
      <c r="H299" s="140" t="str">
        <f t="shared" si="8"/>
        <v/>
      </c>
      <c r="I299" s="137"/>
      <c r="J299" s="137"/>
      <c r="K299" s="137"/>
      <c r="L299" s="137"/>
      <c r="M299" s="137"/>
      <c r="N299" s="137"/>
      <c r="O299" s="141">
        <f t="shared" si="9"/>
        <v>0</v>
      </c>
    </row>
    <row r="300" spans="1:15" x14ac:dyDescent="0.25">
      <c r="A300" s="537"/>
      <c r="B300" s="537"/>
      <c r="C300" s="106"/>
      <c r="D300" s="128">
        <v>113</v>
      </c>
      <c r="E300" s="124"/>
      <c r="F300" s="125"/>
      <c r="G300" s="138"/>
      <c r="H300" s="140" t="str">
        <f t="shared" si="8"/>
        <v/>
      </c>
      <c r="I300" s="138"/>
      <c r="J300" s="138"/>
      <c r="K300" s="138"/>
      <c r="L300" s="138"/>
      <c r="M300" s="138"/>
      <c r="N300" s="138"/>
      <c r="O300" s="141">
        <f t="shared" si="9"/>
        <v>0</v>
      </c>
    </row>
    <row r="301" spans="1:15" x14ac:dyDescent="0.25">
      <c r="A301" s="537"/>
      <c r="B301" s="537"/>
      <c r="C301" s="106"/>
      <c r="D301" s="128">
        <v>113</v>
      </c>
      <c r="E301" s="124"/>
      <c r="F301" s="125"/>
      <c r="G301" s="138"/>
      <c r="H301" s="140" t="str">
        <f t="shared" si="8"/>
        <v/>
      </c>
      <c r="I301" s="138"/>
      <c r="J301" s="138"/>
      <c r="K301" s="138"/>
      <c r="L301" s="138"/>
      <c r="M301" s="138"/>
      <c r="N301" s="138"/>
      <c r="O301" s="141">
        <f t="shared" si="9"/>
        <v>0</v>
      </c>
    </row>
    <row r="302" spans="1:15" x14ac:dyDescent="0.25">
      <c r="A302" s="537"/>
      <c r="B302" s="537"/>
      <c r="C302" s="106"/>
      <c r="D302" s="128">
        <v>113</v>
      </c>
      <c r="E302" s="124"/>
      <c r="F302" s="125"/>
      <c r="G302" s="138"/>
      <c r="H302" s="140" t="str">
        <f t="shared" si="8"/>
        <v/>
      </c>
      <c r="I302" s="138"/>
      <c r="J302" s="138"/>
      <c r="K302" s="138"/>
      <c r="L302" s="138"/>
      <c r="M302" s="138"/>
      <c r="N302" s="138"/>
      <c r="O302" s="141">
        <f t="shared" si="9"/>
        <v>0</v>
      </c>
    </row>
    <row r="303" spans="1:15" x14ac:dyDescent="0.25">
      <c r="A303" s="537"/>
      <c r="B303" s="537"/>
      <c r="C303" s="106"/>
      <c r="D303" s="128">
        <v>113</v>
      </c>
      <c r="E303" s="124"/>
      <c r="F303" s="125"/>
      <c r="G303" s="138"/>
      <c r="H303" s="140" t="str">
        <f t="shared" si="8"/>
        <v/>
      </c>
      <c r="I303" s="138"/>
      <c r="J303" s="138"/>
      <c r="K303" s="138"/>
      <c r="L303" s="138"/>
      <c r="M303" s="138"/>
      <c r="N303" s="138"/>
      <c r="O303" s="141">
        <f t="shared" si="9"/>
        <v>0</v>
      </c>
    </row>
    <row r="304" spans="1:15" x14ac:dyDescent="0.25">
      <c r="A304" s="537"/>
      <c r="B304" s="537"/>
      <c r="C304" s="106"/>
      <c r="D304" s="128">
        <v>113</v>
      </c>
      <c r="E304" s="124"/>
      <c r="F304" s="125"/>
      <c r="G304" s="137"/>
      <c r="H304" s="140" t="str">
        <f t="shared" si="8"/>
        <v/>
      </c>
      <c r="I304" s="137"/>
      <c r="J304" s="137"/>
      <c r="K304" s="137"/>
      <c r="L304" s="137"/>
      <c r="M304" s="137"/>
      <c r="N304" s="137"/>
      <c r="O304" s="141">
        <f t="shared" si="9"/>
        <v>0</v>
      </c>
    </row>
    <row r="305" spans="1:15" x14ac:dyDescent="0.25">
      <c r="A305" s="537"/>
      <c r="B305" s="537"/>
      <c r="C305" s="106"/>
      <c r="D305" s="128">
        <v>113</v>
      </c>
      <c r="E305" s="124"/>
      <c r="F305" s="125"/>
      <c r="G305" s="138"/>
      <c r="H305" s="140" t="str">
        <f t="shared" si="8"/>
        <v/>
      </c>
      <c r="I305" s="138"/>
      <c r="J305" s="138"/>
      <c r="K305" s="138"/>
      <c r="L305" s="138"/>
      <c r="M305" s="138"/>
      <c r="N305" s="138"/>
      <c r="O305" s="141">
        <f t="shared" si="9"/>
        <v>0</v>
      </c>
    </row>
    <row r="306" spans="1:15" x14ac:dyDescent="0.25">
      <c r="A306" s="537"/>
      <c r="B306" s="537"/>
      <c r="C306" s="106"/>
      <c r="D306" s="128">
        <v>113</v>
      </c>
      <c r="E306" s="124"/>
      <c r="F306" s="125"/>
      <c r="G306" s="138"/>
      <c r="H306" s="140" t="str">
        <f t="shared" si="8"/>
        <v/>
      </c>
      <c r="I306" s="138"/>
      <c r="J306" s="138"/>
      <c r="K306" s="138"/>
      <c r="L306" s="138"/>
      <c r="M306" s="138"/>
      <c r="N306" s="138"/>
      <c r="O306" s="141">
        <f t="shared" si="9"/>
        <v>0</v>
      </c>
    </row>
    <row r="307" spans="1:15" x14ac:dyDescent="0.25">
      <c r="A307" s="537"/>
      <c r="B307" s="537"/>
      <c r="C307" s="106"/>
      <c r="D307" s="128">
        <v>113</v>
      </c>
      <c r="E307" s="124"/>
      <c r="F307" s="125"/>
      <c r="G307" s="138"/>
      <c r="H307" s="140" t="str">
        <f t="shared" si="8"/>
        <v/>
      </c>
      <c r="I307" s="138"/>
      <c r="J307" s="138"/>
      <c r="K307" s="138"/>
      <c r="L307" s="138"/>
      <c r="M307" s="138"/>
      <c r="N307" s="138"/>
      <c r="O307" s="141">
        <f t="shared" si="9"/>
        <v>0</v>
      </c>
    </row>
    <row r="308" spans="1:15" x14ac:dyDescent="0.25">
      <c r="A308" s="537"/>
      <c r="B308" s="537"/>
      <c r="C308" s="106"/>
      <c r="D308" s="128">
        <v>113</v>
      </c>
      <c r="E308" s="124"/>
      <c r="F308" s="125"/>
      <c r="G308" s="138"/>
      <c r="H308" s="140" t="str">
        <f t="shared" si="8"/>
        <v/>
      </c>
      <c r="I308" s="138"/>
      <c r="J308" s="138"/>
      <c r="K308" s="138"/>
      <c r="L308" s="138"/>
      <c r="M308" s="138"/>
      <c r="N308" s="138"/>
      <c r="O308" s="141">
        <f t="shared" si="9"/>
        <v>0</v>
      </c>
    </row>
    <row r="309" spans="1:15" x14ac:dyDescent="0.25">
      <c r="A309" s="537"/>
      <c r="B309" s="537"/>
      <c r="C309" s="106"/>
      <c r="D309" s="128">
        <v>113</v>
      </c>
      <c r="E309" s="124"/>
      <c r="F309" s="125"/>
      <c r="G309" s="138"/>
      <c r="H309" s="140" t="str">
        <f t="shared" si="8"/>
        <v/>
      </c>
      <c r="I309" s="138"/>
      <c r="J309" s="138"/>
      <c r="K309" s="138"/>
      <c r="L309" s="138"/>
      <c r="M309" s="138"/>
      <c r="N309" s="138"/>
      <c r="O309" s="141">
        <f t="shared" si="9"/>
        <v>0</v>
      </c>
    </row>
    <row r="310" spans="1:15" x14ac:dyDescent="0.25">
      <c r="A310" s="537"/>
      <c r="B310" s="537"/>
      <c r="C310" s="106"/>
      <c r="D310" s="128">
        <v>113</v>
      </c>
      <c r="E310" s="124"/>
      <c r="F310" s="125"/>
      <c r="G310" s="138"/>
      <c r="H310" s="140" t="str">
        <f t="shared" si="8"/>
        <v/>
      </c>
      <c r="I310" s="138"/>
      <c r="J310" s="138"/>
      <c r="K310" s="138"/>
      <c r="L310" s="138"/>
      <c r="M310" s="138"/>
      <c r="N310" s="138"/>
      <c r="O310" s="141">
        <f t="shared" si="9"/>
        <v>0</v>
      </c>
    </row>
    <row r="311" spans="1:15" x14ac:dyDescent="0.25">
      <c r="A311" s="537"/>
      <c r="B311" s="537"/>
      <c r="C311" s="106"/>
      <c r="D311" s="128">
        <v>113</v>
      </c>
      <c r="E311" s="124"/>
      <c r="F311" s="125"/>
      <c r="G311" s="138"/>
      <c r="H311" s="140" t="str">
        <f t="shared" si="8"/>
        <v/>
      </c>
      <c r="I311" s="138"/>
      <c r="J311" s="138"/>
      <c r="K311" s="138"/>
      <c r="L311" s="138"/>
      <c r="M311" s="138"/>
      <c r="N311" s="138"/>
      <c r="O311" s="141">
        <f t="shared" si="9"/>
        <v>0</v>
      </c>
    </row>
    <row r="312" spans="1:15" x14ac:dyDescent="0.25">
      <c r="A312" s="537"/>
      <c r="B312" s="537"/>
      <c r="C312" s="106"/>
      <c r="D312" s="128">
        <v>113</v>
      </c>
      <c r="E312" s="124"/>
      <c r="F312" s="125"/>
      <c r="G312" s="138"/>
      <c r="H312" s="140" t="str">
        <f t="shared" si="8"/>
        <v/>
      </c>
      <c r="I312" s="138"/>
      <c r="J312" s="138"/>
      <c r="K312" s="138"/>
      <c r="L312" s="138"/>
      <c r="M312" s="138"/>
      <c r="N312" s="138"/>
      <c r="O312" s="141">
        <f t="shared" si="9"/>
        <v>0</v>
      </c>
    </row>
    <row r="313" spans="1:15" x14ac:dyDescent="0.25">
      <c r="A313" s="537"/>
      <c r="B313" s="537"/>
      <c r="C313" s="106"/>
      <c r="D313" s="128">
        <v>113</v>
      </c>
      <c r="E313" s="124"/>
      <c r="F313" s="125"/>
      <c r="G313" s="138"/>
      <c r="H313" s="140" t="str">
        <f t="shared" si="8"/>
        <v/>
      </c>
      <c r="I313" s="138"/>
      <c r="J313" s="138"/>
      <c r="K313" s="138"/>
      <c r="L313" s="138"/>
      <c r="M313" s="138"/>
      <c r="N313" s="138"/>
      <c r="O313" s="141">
        <f t="shared" si="9"/>
        <v>0</v>
      </c>
    </row>
    <row r="314" spans="1:15" x14ac:dyDescent="0.25">
      <c r="A314" s="537"/>
      <c r="B314" s="537"/>
      <c r="C314" s="106"/>
      <c r="D314" s="128">
        <v>113</v>
      </c>
      <c r="E314" s="124"/>
      <c r="F314" s="125"/>
      <c r="G314" s="137"/>
      <c r="H314" s="140" t="str">
        <f t="shared" si="8"/>
        <v/>
      </c>
      <c r="I314" s="137"/>
      <c r="J314" s="137"/>
      <c r="K314" s="137"/>
      <c r="L314" s="137"/>
      <c r="M314" s="137"/>
      <c r="N314" s="137"/>
      <c r="O314" s="141">
        <f t="shared" si="9"/>
        <v>0</v>
      </c>
    </row>
    <row r="315" spans="1:15" x14ac:dyDescent="0.25">
      <c r="A315" s="537"/>
      <c r="B315" s="537"/>
      <c r="C315" s="106"/>
      <c r="D315" s="128">
        <v>113</v>
      </c>
      <c r="E315" s="124"/>
      <c r="F315" s="125"/>
      <c r="G315" s="137"/>
      <c r="H315" s="140" t="str">
        <f t="shared" si="8"/>
        <v/>
      </c>
      <c r="I315" s="137"/>
      <c r="J315" s="137"/>
      <c r="K315" s="137"/>
      <c r="L315" s="137"/>
      <c r="M315" s="137"/>
      <c r="N315" s="137"/>
      <c r="O315" s="141">
        <f t="shared" si="9"/>
        <v>0</v>
      </c>
    </row>
    <row r="316" spans="1:15" x14ac:dyDescent="0.25">
      <c r="A316" s="537"/>
      <c r="B316" s="537"/>
      <c r="C316" s="106"/>
      <c r="D316" s="128">
        <v>113</v>
      </c>
      <c r="E316" s="124"/>
      <c r="F316" s="125"/>
      <c r="G316" s="138"/>
      <c r="H316" s="140" t="str">
        <f t="shared" si="8"/>
        <v/>
      </c>
      <c r="I316" s="138"/>
      <c r="J316" s="138"/>
      <c r="K316" s="138"/>
      <c r="L316" s="138"/>
      <c r="M316" s="138"/>
      <c r="N316" s="138"/>
      <c r="O316" s="141">
        <f t="shared" si="9"/>
        <v>0</v>
      </c>
    </row>
    <row r="317" spans="1:15" x14ac:dyDescent="0.25">
      <c r="A317" s="537"/>
      <c r="B317" s="537"/>
      <c r="C317" s="106"/>
      <c r="D317" s="128">
        <v>113</v>
      </c>
      <c r="E317" s="124"/>
      <c r="F317" s="125"/>
      <c r="G317" s="138"/>
      <c r="H317" s="140" t="str">
        <f t="shared" si="8"/>
        <v/>
      </c>
      <c r="I317" s="138"/>
      <c r="J317" s="138"/>
      <c r="K317" s="138"/>
      <c r="L317" s="138"/>
      <c r="M317" s="138"/>
      <c r="N317" s="138"/>
      <c r="O317" s="141">
        <f t="shared" si="9"/>
        <v>0</v>
      </c>
    </row>
    <row r="318" spans="1:15" x14ac:dyDescent="0.25">
      <c r="A318" s="537"/>
      <c r="B318" s="537"/>
      <c r="C318" s="106"/>
      <c r="D318" s="128">
        <v>113</v>
      </c>
      <c r="E318" s="124"/>
      <c r="F318" s="125"/>
      <c r="G318" s="138"/>
      <c r="H318" s="140" t="str">
        <f t="shared" si="8"/>
        <v/>
      </c>
      <c r="I318" s="138"/>
      <c r="J318" s="138"/>
      <c r="K318" s="138"/>
      <c r="L318" s="138"/>
      <c r="M318" s="138"/>
      <c r="N318" s="138"/>
      <c r="O318" s="141">
        <f t="shared" si="9"/>
        <v>0</v>
      </c>
    </row>
    <row r="319" spans="1:15" x14ac:dyDescent="0.25">
      <c r="A319" s="537"/>
      <c r="B319" s="537"/>
      <c r="C319" s="106"/>
      <c r="D319" s="128">
        <v>113</v>
      </c>
      <c r="E319" s="124"/>
      <c r="F319" s="125"/>
      <c r="G319" s="138"/>
      <c r="H319" s="140" t="str">
        <f t="shared" si="8"/>
        <v/>
      </c>
      <c r="I319" s="138"/>
      <c r="J319" s="138"/>
      <c r="K319" s="138"/>
      <c r="L319" s="138"/>
      <c r="M319" s="138"/>
      <c r="N319" s="138"/>
      <c r="O319" s="141">
        <f t="shared" si="9"/>
        <v>0</v>
      </c>
    </row>
    <row r="320" spans="1:15" x14ac:dyDescent="0.25">
      <c r="A320" s="537"/>
      <c r="B320" s="537"/>
      <c r="C320" s="106"/>
      <c r="D320" s="128">
        <v>113</v>
      </c>
      <c r="E320" s="124"/>
      <c r="F320" s="125"/>
      <c r="G320" s="138"/>
      <c r="H320" s="140" t="str">
        <f t="shared" si="8"/>
        <v/>
      </c>
      <c r="I320" s="138"/>
      <c r="J320" s="138"/>
      <c r="K320" s="138"/>
      <c r="L320" s="138"/>
      <c r="M320" s="138"/>
      <c r="N320" s="138"/>
      <c r="O320" s="141">
        <f t="shared" si="9"/>
        <v>0</v>
      </c>
    </row>
    <row r="321" spans="1:15" x14ac:dyDescent="0.25">
      <c r="A321" s="537"/>
      <c r="B321" s="537"/>
      <c r="C321" s="106"/>
      <c r="D321" s="128">
        <v>113</v>
      </c>
      <c r="E321" s="124"/>
      <c r="F321" s="125"/>
      <c r="G321" s="138"/>
      <c r="H321" s="140" t="str">
        <f t="shared" si="8"/>
        <v/>
      </c>
      <c r="I321" s="138"/>
      <c r="J321" s="138"/>
      <c r="K321" s="138"/>
      <c r="L321" s="138"/>
      <c r="M321" s="138"/>
      <c r="N321" s="138"/>
      <c r="O321" s="141">
        <f t="shared" si="9"/>
        <v>0</v>
      </c>
    </row>
    <row r="322" spans="1:15" x14ac:dyDescent="0.25">
      <c r="A322" s="537"/>
      <c r="B322" s="537"/>
      <c r="C322" s="106"/>
      <c r="D322" s="128">
        <v>113</v>
      </c>
      <c r="E322" s="124"/>
      <c r="F322" s="125"/>
      <c r="G322" s="138"/>
      <c r="H322" s="140" t="str">
        <f t="shared" si="8"/>
        <v/>
      </c>
      <c r="I322" s="138"/>
      <c r="J322" s="138"/>
      <c r="K322" s="138"/>
      <c r="L322" s="138"/>
      <c r="M322" s="138"/>
      <c r="N322" s="138"/>
      <c r="O322" s="141">
        <f t="shared" si="9"/>
        <v>0</v>
      </c>
    </row>
    <row r="323" spans="1:15" x14ac:dyDescent="0.25">
      <c r="A323" s="537"/>
      <c r="B323" s="537"/>
      <c r="C323" s="106"/>
      <c r="D323" s="128">
        <v>113</v>
      </c>
      <c r="E323" s="124"/>
      <c r="F323" s="125"/>
      <c r="G323" s="138"/>
      <c r="H323" s="140" t="str">
        <f t="shared" si="8"/>
        <v/>
      </c>
      <c r="I323" s="138"/>
      <c r="J323" s="138"/>
      <c r="K323" s="138"/>
      <c r="L323" s="138"/>
      <c r="M323" s="138"/>
      <c r="N323" s="138"/>
      <c r="O323" s="141">
        <f t="shared" si="9"/>
        <v>0</v>
      </c>
    </row>
    <row r="324" spans="1:15" x14ac:dyDescent="0.25">
      <c r="A324" s="537"/>
      <c r="B324" s="537"/>
      <c r="C324" s="106"/>
      <c r="D324" s="128">
        <v>113</v>
      </c>
      <c r="E324" s="124"/>
      <c r="F324" s="125"/>
      <c r="G324" s="137"/>
      <c r="H324" s="140" t="str">
        <f t="shared" si="8"/>
        <v/>
      </c>
      <c r="I324" s="137"/>
      <c r="J324" s="137"/>
      <c r="K324" s="137"/>
      <c r="L324" s="137"/>
      <c r="M324" s="137"/>
      <c r="N324" s="137"/>
      <c r="O324" s="141">
        <f t="shared" si="9"/>
        <v>0</v>
      </c>
    </row>
    <row r="325" spans="1:15" x14ac:dyDescent="0.25">
      <c r="A325" s="537"/>
      <c r="B325" s="537"/>
      <c r="C325" s="106"/>
      <c r="D325" s="128">
        <v>113</v>
      </c>
      <c r="E325" s="124"/>
      <c r="F325" s="125"/>
      <c r="G325" s="138"/>
      <c r="H325" s="140" t="str">
        <f t="shared" si="8"/>
        <v/>
      </c>
      <c r="I325" s="138"/>
      <c r="J325" s="138"/>
      <c r="K325" s="138"/>
      <c r="L325" s="138"/>
      <c r="M325" s="138"/>
      <c r="N325" s="138"/>
      <c r="O325" s="141">
        <f t="shared" si="9"/>
        <v>0</v>
      </c>
    </row>
    <row r="326" spans="1:15" x14ac:dyDescent="0.25">
      <c r="A326" s="537"/>
      <c r="B326" s="537"/>
      <c r="C326" s="106"/>
      <c r="D326" s="128">
        <v>113</v>
      </c>
      <c r="E326" s="124"/>
      <c r="F326" s="125"/>
      <c r="G326" s="138"/>
      <c r="H326" s="140" t="str">
        <f t="shared" si="8"/>
        <v/>
      </c>
      <c r="I326" s="138"/>
      <c r="J326" s="138"/>
      <c r="K326" s="138"/>
      <c r="L326" s="138"/>
      <c r="M326" s="138"/>
      <c r="N326" s="138"/>
      <c r="O326" s="141">
        <f t="shared" si="9"/>
        <v>0</v>
      </c>
    </row>
    <row r="327" spans="1:15" x14ac:dyDescent="0.25">
      <c r="A327" s="537"/>
      <c r="B327" s="537"/>
      <c r="C327" s="106"/>
      <c r="D327" s="128">
        <v>113</v>
      </c>
      <c r="E327" s="124"/>
      <c r="F327" s="125"/>
      <c r="G327" s="138"/>
      <c r="H327" s="140" t="str">
        <f t="shared" si="8"/>
        <v/>
      </c>
      <c r="I327" s="138"/>
      <c r="J327" s="138"/>
      <c r="K327" s="138"/>
      <c r="L327" s="138"/>
      <c r="M327" s="138"/>
      <c r="N327" s="138"/>
      <c r="O327" s="141">
        <f t="shared" si="9"/>
        <v>0</v>
      </c>
    </row>
    <row r="328" spans="1:15" x14ac:dyDescent="0.25">
      <c r="A328" s="537"/>
      <c r="B328" s="537"/>
      <c r="C328" s="106"/>
      <c r="D328" s="128">
        <v>113</v>
      </c>
      <c r="E328" s="124"/>
      <c r="F328" s="125"/>
      <c r="G328" s="138"/>
      <c r="H328" s="140" t="str">
        <f t="shared" si="8"/>
        <v/>
      </c>
      <c r="I328" s="138"/>
      <c r="J328" s="138"/>
      <c r="K328" s="138"/>
      <c r="L328" s="138"/>
      <c r="M328" s="138"/>
      <c r="N328" s="138"/>
      <c r="O328" s="141">
        <f t="shared" si="9"/>
        <v>0</v>
      </c>
    </row>
    <row r="329" spans="1:15" x14ac:dyDescent="0.2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37"/>
      <c r="B330" s="537"/>
      <c r="C330" s="106"/>
      <c r="D330" s="128">
        <v>113</v>
      </c>
      <c r="E330" s="124"/>
      <c r="F330" s="125"/>
      <c r="G330" s="138"/>
      <c r="H330" s="140" t="str">
        <f t="shared" si="10"/>
        <v/>
      </c>
      <c r="I330" s="138"/>
      <c r="J330" s="138"/>
      <c r="K330" s="138"/>
      <c r="L330" s="138"/>
      <c r="M330" s="138"/>
      <c r="N330" s="138"/>
      <c r="O330" s="141">
        <f t="shared" si="11"/>
        <v>0</v>
      </c>
    </row>
    <row r="331" spans="1:15" x14ac:dyDescent="0.25">
      <c r="A331" s="537"/>
      <c r="B331" s="537"/>
      <c r="C331" s="106"/>
      <c r="D331" s="128">
        <v>113</v>
      </c>
      <c r="E331" s="124"/>
      <c r="F331" s="125"/>
      <c r="G331" s="138"/>
      <c r="H331" s="140" t="str">
        <f t="shared" si="10"/>
        <v/>
      </c>
      <c r="I331" s="138"/>
      <c r="J331" s="138"/>
      <c r="K331" s="138"/>
      <c r="L331" s="138"/>
      <c r="M331" s="138"/>
      <c r="N331" s="138"/>
      <c r="O331" s="141">
        <f t="shared" si="11"/>
        <v>0</v>
      </c>
    </row>
    <row r="332" spans="1:15" x14ac:dyDescent="0.25">
      <c r="A332" s="537"/>
      <c r="B332" s="537"/>
      <c r="C332" s="106"/>
      <c r="D332" s="128">
        <v>113</v>
      </c>
      <c r="E332" s="124"/>
      <c r="F332" s="125"/>
      <c r="G332" s="138"/>
      <c r="H332" s="140" t="str">
        <f t="shared" si="10"/>
        <v/>
      </c>
      <c r="I332" s="138"/>
      <c r="J332" s="138"/>
      <c r="K332" s="138"/>
      <c r="L332" s="138"/>
      <c r="M332" s="138"/>
      <c r="N332" s="138"/>
      <c r="O332" s="141">
        <f t="shared" si="11"/>
        <v>0</v>
      </c>
    </row>
    <row r="333" spans="1:15" x14ac:dyDescent="0.25">
      <c r="A333" s="537"/>
      <c r="B333" s="537"/>
      <c r="C333" s="106"/>
      <c r="D333" s="128">
        <v>113</v>
      </c>
      <c r="E333" s="124"/>
      <c r="F333" s="125"/>
      <c r="G333" s="137"/>
      <c r="H333" s="140" t="str">
        <f t="shared" si="10"/>
        <v/>
      </c>
      <c r="I333" s="137"/>
      <c r="J333" s="137"/>
      <c r="K333" s="137"/>
      <c r="L333" s="137"/>
      <c r="M333" s="137"/>
      <c r="N333" s="137"/>
      <c r="O333" s="141">
        <f t="shared" si="11"/>
        <v>0</v>
      </c>
    </row>
    <row r="334" spans="1:15" x14ac:dyDescent="0.25">
      <c r="A334" s="537"/>
      <c r="B334" s="537"/>
      <c r="C334" s="106"/>
      <c r="D334" s="128">
        <v>113</v>
      </c>
      <c r="E334" s="124"/>
      <c r="F334" s="125"/>
      <c r="G334" s="138"/>
      <c r="H334" s="140" t="str">
        <f t="shared" si="10"/>
        <v/>
      </c>
      <c r="I334" s="138"/>
      <c r="J334" s="138"/>
      <c r="K334" s="138"/>
      <c r="L334" s="138"/>
      <c r="M334" s="138"/>
      <c r="N334" s="138"/>
      <c r="O334" s="141">
        <f t="shared" si="11"/>
        <v>0</v>
      </c>
    </row>
    <row r="335" spans="1:15" x14ac:dyDescent="0.25">
      <c r="A335" s="537"/>
      <c r="B335" s="537"/>
      <c r="C335" s="106"/>
      <c r="D335" s="128">
        <v>113</v>
      </c>
      <c r="E335" s="124"/>
      <c r="F335" s="125"/>
      <c r="G335" s="138"/>
      <c r="H335" s="140" t="str">
        <f t="shared" si="10"/>
        <v/>
      </c>
      <c r="I335" s="138"/>
      <c r="J335" s="138"/>
      <c r="K335" s="138"/>
      <c r="L335" s="138"/>
      <c r="M335" s="138"/>
      <c r="N335" s="138"/>
      <c r="O335" s="141">
        <f t="shared" si="11"/>
        <v>0</v>
      </c>
    </row>
    <row r="336" spans="1:15" x14ac:dyDescent="0.25">
      <c r="A336" s="537"/>
      <c r="B336" s="537"/>
      <c r="C336" s="106"/>
      <c r="D336" s="128">
        <v>113</v>
      </c>
      <c r="E336" s="124"/>
      <c r="F336" s="125"/>
      <c r="G336" s="137"/>
      <c r="H336" s="140" t="str">
        <f t="shared" si="10"/>
        <v/>
      </c>
      <c r="I336" s="137"/>
      <c r="J336" s="137"/>
      <c r="K336" s="137"/>
      <c r="L336" s="137"/>
      <c r="M336" s="137"/>
      <c r="N336" s="137"/>
      <c r="O336" s="141">
        <f t="shared" si="11"/>
        <v>0</v>
      </c>
    </row>
    <row r="337" spans="1:15" x14ac:dyDescent="0.25">
      <c r="A337" s="537"/>
      <c r="B337" s="537"/>
      <c r="C337" s="106"/>
      <c r="D337" s="128">
        <v>113</v>
      </c>
      <c r="E337" s="124"/>
      <c r="F337" s="125"/>
      <c r="G337" s="137"/>
      <c r="H337" s="140" t="str">
        <f t="shared" si="10"/>
        <v/>
      </c>
      <c r="I337" s="137"/>
      <c r="J337" s="137"/>
      <c r="K337" s="137"/>
      <c r="L337" s="137"/>
      <c r="M337" s="137"/>
      <c r="N337" s="137"/>
      <c r="O337" s="141">
        <f t="shared" si="11"/>
        <v>0</v>
      </c>
    </row>
    <row r="338" spans="1:15" x14ac:dyDescent="0.25">
      <c r="A338" s="537"/>
      <c r="B338" s="537"/>
      <c r="C338" s="106"/>
      <c r="D338" s="128">
        <v>113</v>
      </c>
      <c r="E338" s="124"/>
      <c r="F338" s="125"/>
      <c r="G338" s="138"/>
      <c r="H338" s="140" t="str">
        <f t="shared" si="10"/>
        <v/>
      </c>
      <c r="I338" s="138"/>
      <c r="J338" s="138"/>
      <c r="K338" s="138"/>
      <c r="L338" s="138"/>
      <c r="M338" s="138"/>
      <c r="N338" s="138"/>
      <c r="O338" s="141">
        <f t="shared" si="11"/>
        <v>0</v>
      </c>
    </row>
    <row r="339" spans="1:15" x14ac:dyDescent="0.25">
      <c r="A339" s="537"/>
      <c r="B339" s="537"/>
      <c r="C339" s="106"/>
      <c r="D339" s="128">
        <v>113</v>
      </c>
      <c r="E339" s="124"/>
      <c r="F339" s="125"/>
      <c r="G339" s="138"/>
      <c r="H339" s="140" t="str">
        <f t="shared" si="10"/>
        <v/>
      </c>
      <c r="I339" s="138"/>
      <c r="J339" s="138"/>
      <c r="K339" s="138"/>
      <c r="L339" s="138"/>
      <c r="M339" s="138"/>
      <c r="N339" s="138"/>
      <c r="O339" s="141">
        <f t="shared" si="11"/>
        <v>0</v>
      </c>
    </row>
    <row r="340" spans="1:15" x14ac:dyDescent="0.25">
      <c r="A340" s="537"/>
      <c r="B340" s="537"/>
      <c r="C340" s="106"/>
      <c r="D340" s="128">
        <v>113</v>
      </c>
      <c r="E340" s="124"/>
      <c r="F340" s="125"/>
      <c r="G340" s="137"/>
      <c r="H340" s="140" t="str">
        <f t="shared" si="10"/>
        <v/>
      </c>
      <c r="I340" s="137"/>
      <c r="J340" s="137"/>
      <c r="K340" s="137"/>
      <c r="L340" s="137"/>
      <c r="M340" s="137"/>
      <c r="N340" s="137"/>
      <c r="O340" s="141">
        <f t="shared" si="11"/>
        <v>0</v>
      </c>
    </row>
    <row r="341" spans="1:15" x14ac:dyDescent="0.25">
      <c r="A341" s="537"/>
      <c r="B341" s="537"/>
      <c r="C341" s="106"/>
      <c r="D341" s="128">
        <v>113</v>
      </c>
      <c r="E341" s="124"/>
      <c r="F341" s="125"/>
      <c r="G341" s="138"/>
      <c r="H341" s="140" t="str">
        <f t="shared" si="10"/>
        <v/>
      </c>
      <c r="I341" s="138"/>
      <c r="J341" s="138"/>
      <c r="K341" s="138"/>
      <c r="L341" s="138"/>
      <c r="M341" s="138"/>
      <c r="N341" s="138"/>
      <c r="O341" s="141">
        <f t="shared" si="11"/>
        <v>0</v>
      </c>
    </row>
    <row r="342" spans="1:15" x14ac:dyDescent="0.25">
      <c r="A342" s="537"/>
      <c r="B342" s="537"/>
      <c r="C342" s="106"/>
      <c r="D342" s="128">
        <v>113</v>
      </c>
      <c r="E342" s="124"/>
      <c r="F342" s="125"/>
      <c r="G342" s="138"/>
      <c r="H342" s="140" t="str">
        <f t="shared" si="10"/>
        <v/>
      </c>
      <c r="I342" s="138"/>
      <c r="J342" s="138"/>
      <c r="K342" s="138"/>
      <c r="L342" s="138"/>
      <c r="M342" s="138"/>
      <c r="N342" s="138"/>
      <c r="O342" s="141">
        <f t="shared" si="11"/>
        <v>0</v>
      </c>
    </row>
    <row r="343" spans="1:15" x14ac:dyDescent="0.25">
      <c r="A343" s="537"/>
      <c r="B343" s="537"/>
      <c r="C343" s="106"/>
      <c r="D343" s="128">
        <v>113</v>
      </c>
      <c r="E343" s="124"/>
      <c r="F343" s="125"/>
      <c r="G343" s="138"/>
      <c r="H343" s="140" t="str">
        <f t="shared" si="10"/>
        <v/>
      </c>
      <c r="I343" s="138"/>
      <c r="J343" s="138"/>
      <c r="K343" s="138"/>
      <c r="L343" s="138"/>
      <c r="M343" s="138"/>
      <c r="N343" s="138"/>
      <c r="O343" s="141">
        <f t="shared" si="11"/>
        <v>0</v>
      </c>
    </row>
    <row r="344" spans="1:15" x14ac:dyDescent="0.25">
      <c r="A344" s="537"/>
      <c r="B344" s="537"/>
      <c r="C344" s="106"/>
      <c r="D344" s="128">
        <v>113</v>
      </c>
      <c r="E344" s="124"/>
      <c r="F344" s="125"/>
      <c r="G344" s="138"/>
      <c r="H344" s="140" t="str">
        <f t="shared" si="10"/>
        <v/>
      </c>
      <c r="I344" s="138"/>
      <c r="J344" s="138"/>
      <c r="K344" s="138"/>
      <c r="L344" s="138"/>
      <c r="M344" s="138"/>
      <c r="N344" s="138"/>
      <c r="O344" s="141">
        <f t="shared" si="11"/>
        <v>0</v>
      </c>
    </row>
    <row r="345" spans="1:15" x14ac:dyDescent="0.25">
      <c r="A345" s="537"/>
      <c r="B345" s="537"/>
      <c r="C345" s="106"/>
      <c r="D345" s="128">
        <v>113</v>
      </c>
      <c r="E345" s="124"/>
      <c r="F345" s="125"/>
      <c r="G345" s="138"/>
      <c r="H345" s="140" t="str">
        <f t="shared" si="10"/>
        <v/>
      </c>
      <c r="I345" s="138"/>
      <c r="J345" s="138"/>
      <c r="K345" s="138"/>
      <c r="L345" s="138"/>
      <c r="M345" s="138"/>
      <c r="N345" s="138"/>
      <c r="O345" s="141">
        <f t="shared" si="11"/>
        <v>0</v>
      </c>
    </row>
    <row r="346" spans="1:15" x14ac:dyDescent="0.25">
      <c r="A346" s="537"/>
      <c r="B346" s="537"/>
      <c r="C346" s="106"/>
      <c r="D346" s="128">
        <v>113</v>
      </c>
      <c r="E346" s="124"/>
      <c r="F346" s="125"/>
      <c r="G346" s="138"/>
      <c r="H346" s="140" t="str">
        <f t="shared" si="10"/>
        <v/>
      </c>
      <c r="I346" s="138"/>
      <c r="J346" s="138"/>
      <c r="K346" s="138"/>
      <c r="L346" s="138"/>
      <c r="M346" s="138"/>
      <c r="N346" s="138"/>
      <c r="O346" s="141">
        <f t="shared" si="11"/>
        <v>0</v>
      </c>
    </row>
    <row r="347" spans="1:15" x14ac:dyDescent="0.25">
      <c r="A347" s="537"/>
      <c r="B347" s="537"/>
      <c r="C347" s="106"/>
      <c r="D347" s="128">
        <v>113</v>
      </c>
      <c r="E347" s="124"/>
      <c r="F347" s="125"/>
      <c r="G347" s="138"/>
      <c r="H347" s="140" t="str">
        <f t="shared" si="10"/>
        <v/>
      </c>
      <c r="I347" s="138"/>
      <c r="J347" s="138"/>
      <c r="K347" s="138"/>
      <c r="L347" s="138"/>
      <c r="M347" s="138"/>
      <c r="N347" s="138"/>
      <c r="O347" s="141">
        <f t="shared" si="11"/>
        <v>0</v>
      </c>
    </row>
    <row r="348" spans="1:15" x14ac:dyDescent="0.25">
      <c r="A348" s="537"/>
      <c r="B348" s="537"/>
      <c r="C348" s="106"/>
      <c r="D348" s="128">
        <v>113</v>
      </c>
      <c r="E348" s="124"/>
      <c r="F348" s="125"/>
      <c r="G348" s="138"/>
      <c r="H348" s="140" t="str">
        <f t="shared" si="10"/>
        <v/>
      </c>
      <c r="I348" s="138"/>
      <c r="J348" s="138"/>
      <c r="K348" s="138"/>
      <c r="L348" s="138"/>
      <c r="M348" s="138"/>
      <c r="N348" s="138"/>
      <c r="O348" s="141">
        <f t="shared" si="11"/>
        <v>0</v>
      </c>
    </row>
    <row r="349" spans="1:15" x14ac:dyDescent="0.25">
      <c r="A349" s="537"/>
      <c r="B349" s="537"/>
      <c r="C349" s="106"/>
      <c r="D349" s="128">
        <v>113</v>
      </c>
      <c r="E349" s="124"/>
      <c r="F349" s="125"/>
      <c r="G349" s="138"/>
      <c r="H349" s="140" t="str">
        <f t="shared" si="10"/>
        <v/>
      </c>
      <c r="I349" s="138"/>
      <c r="J349" s="138"/>
      <c r="K349" s="138"/>
      <c r="L349" s="138"/>
      <c r="M349" s="138"/>
      <c r="N349" s="138"/>
      <c r="O349" s="141">
        <f t="shared" si="11"/>
        <v>0</v>
      </c>
    </row>
    <row r="350" spans="1:15" x14ac:dyDescent="0.25">
      <c r="A350" s="537"/>
      <c r="B350" s="537"/>
      <c r="C350" s="106"/>
      <c r="D350" s="128">
        <v>113</v>
      </c>
      <c r="E350" s="124"/>
      <c r="F350" s="125"/>
      <c r="G350" s="137"/>
      <c r="H350" s="140" t="str">
        <f t="shared" si="10"/>
        <v/>
      </c>
      <c r="I350" s="137"/>
      <c r="J350" s="137"/>
      <c r="K350" s="137"/>
      <c r="L350" s="137"/>
      <c r="M350" s="137"/>
      <c r="N350" s="137"/>
      <c r="O350" s="141">
        <f t="shared" si="11"/>
        <v>0</v>
      </c>
    </row>
    <row r="351" spans="1:15" x14ac:dyDescent="0.25">
      <c r="A351" s="537"/>
      <c r="B351" s="537"/>
      <c r="C351" s="106"/>
      <c r="D351" s="128">
        <v>113</v>
      </c>
      <c r="E351" s="124"/>
      <c r="F351" s="125"/>
      <c r="G351" s="138"/>
      <c r="H351" s="140" t="str">
        <f t="shared" si="10"/>
        <v/>
      </c>
      <c r="I351" s="138"/>
      <c r="J351" s="138"/>
      <c r="K351" s="138"/>
      <c r="L351" s="138"/>
      <c r="M351" s="138"/>
      <c r="N351" s="138"/>
      <c r="O351" s="141">
        <f t="shared" si="11"/>
        <v>0</v>
      </c>
    </row>
    <row r="352" spans="1:15" x14ac:dyDescent="0.25">
      <c r="A352" s="537"/>
      <c r="B352" s="537"/>
      <c r="C352" s="106"/>
      <c r="D352" s="128">
        <v>113</v>
      </c>
      <c r="E352" s="124"/>
      <c r="F352" s="125"/>
      <c r="G352" s="138"/>
      <c r="H352" s="140" t="str">
        <f t="shared" si="10"/>
        <v/>
      </c>
      <c r="I352" s="138"/>
      <c r="J352" s="138"/>
      <c r="K352" s="138"/>
      <c r="L352" s="138"/>
      <c r="M352" s="138"/>
      <c r="N352" s="138"/>
      <c r="O352" s="141">
        <f t="shared" si="11"/>
        <v>0</v>
      </c>
    </row>
    <row r="353" spans="1:15" x14ac:dyDescent="0.25">
      <c r="A353" s="537"/>
      <c r="B353" s="537"/>
      <c r="C353" s="106"/>
      <c r="D353" s="128">
        <v>113</v>
      </c>
      <c r="E353" s="124"/>
      <c r="F353" s="125"/>
      <c r="G353" s="138"/>
      <c r="H353" s="140" t="str">
        <f t="shared" si="10"/>
        <v/>
      </c>
      <c r="I353" s="138"/>
      <c r="J353" s="138"/>
      <c r="K353" s="138"/>
      <c r="L353" s="138"/>
      <c r="M353" s="138"/>
      <c r="N353" s="138"/>
      <c r="O353" s="141">
        <f t="shared" si="11"/>
        <v>0</v>
      </c>
    </row>
    <row r="354" spans="1:15" x14ac:dyDescent="0.25">
      <c r="A354" s="537"/>
      <c r="B354" s="537"/>
      <c r="C354" s="106"/>
      <c r="D354" s="128">
        <v>113</v>
      </c>
      <c r="E354" s="124"/>
      <c r="F354" s="125"/>
      <c r="G354" s="138"/>
      <c r="H354" s="140" t="str">
        <f t="shared" si="10"/>
        <v/>
      </c>
      <c r="I354" s="138"/>
      <c r="J354" s="138"/>
      <c r="K354" s="138"/>
      <c r="L354" s="138"/>
      <c r="M354" s="138"/>
      <c r="N354" s="138"/>
      <c r="O354" s="141">
        <f t="shared" si="11"/>
        <v>0</v>
      </c>
    </row>
    <row r="355" spans="1:15" x14ac:dyDescent="0.25">
      <c r="A355" s="537"/>
      <c r="B355" s="537"/>
      <c r="C355" s="106"/>
      <c r="D355" s="128">
        <v>113</v>
      </c>
      <c r="E355" s="124"/>
      <c r="F355" s="125"/>
      <c r="G355" s="138"/>
      <c r="H355" s="140" t="str">
        <f t="shared" si="10"/>
        <v/>
      </c>
      <c r="I355" s="138"/>
      <c r="J355" s="138"/>
      <c r="K355" s="138"/>
      <c r="L355" s="138"/>
      <c r="M355" s="138"/>
      <c r="N355" s="138"/>
      <c r="O355" s="141">
        <f t="shared" si="11"/>
        <v>0</v>
      </c>
    </row>
    <row r="356" spans="1:15" x14ac:dyDescent="0.25">
      <c r="A356" s="537"/>
      <c r="B356" s="537"/>
      <c r="C356" s="106"/>
      <c r="D356" s="128">
        <v>113</v>
      </c>
      <c r="E356" s="124"/>
      <c r="F356" s="125"/>
      <c r="G356" s="138"/>
      <c r="H356" s="140" t="str">
        <f t="shared" si="10"/>
        <v/>
      </c>
      <c r="I356" s="138"/>
      <c r="J356" s="138"/>
      <c r="K356" s="138"/>
      <c r="L356" s="138"/>
      <c r="M356" s="138"/>
      <c r="N356" s="138"/>
      <c r="O356" s="141">
        <f t="shared" si="11"/>
        <v>0</v>
      </c>
    </row>
    <row r="357" spans="1:15" x14ac:dyDescent="0.25">
      <c r="A357" s="537"/>
      <c r="B357" s="537"/>
      <c r="C357" s="106"/>
      <c r="D357" s="128">
        <v>113</v>
      </c>
      <c r="E357" s="124"/>
      <c r="F357" s="125"/>
      <c r="G357" s="137"/>
      <c r="H357" s="140" t="str">
        <f t="shared" si="10"/>
        <v/>
      </c>
      <c r="I357" s="137"/>
      <c r="J357" s="137"/>
      <c r="K357" s="137"/>
      <c r="L357" s="137"/>
      <c r="M357" s="137"/>
      <c r="N357" s="137"/>
      <c r="O357" s="141">
        <f t="shared" si="11"/>
        <v>0</v>
      </c>
    </row>
    <row r="358" spans="1:15" x14ac:dyDescent="0.25">
      <c r="A358" s="537"/>
      <c r="B358" s="537"/>
      <c r="C358" s="106"/>
      <c r="D358" s="128">
        <v>113</v>
      </c>
      <c r="E358" s="124"/>
      <c r="F358" s="125"/>
      <c r="G358" s="138"/>
      <c r="H358" s="140" t="str">
        <f t="shared" si="10"/>
        <v/>
      </c>
      <c r="I358" s="138"/>
      <c r="J358" s="138"/>
      <c r="K358" s="138"/>
      <c r="L358" s="138"/>
      <c r="M358" s="138"/>
      <c r="N358" s="138"/>
      <c r="O358" s="141">
        <f t="shared" si="11"/>
        <v>0</v>
      </c>
    </row>
    <row r="359" spans="1:15" x14ac:dyDescent="0.25">
      <c r="A359" s="537"/>
      <c r="B359" s="537"/>
      <c r="C359" s="106"/>
      <c r="D359" s="128">
        <v>113</v>
      </c>
      <c r="E359" s="124"/>
      <c r="F359" s="125"/>
      <c r="G359" s="138"/>
      <c r="H359" s="140" t="str">
        <f t="shared" si="10"/>
        <v/>
      </c>
      <c r="I359" s="138"/>
      <c r="J359" s="138"/>
      <c r="K359" s="138"/>
      <c r="L359" s="138"/>
      <c r="M359" s="138"/>
      <c r="N359" s="138"/>
      <c r="O359" s="141">
        <f t="shared" si="11"/>
        <v>0</v>
      </c>
    </row>
    <row r="360" spans="1:15" x14ac:dyDescent="0.25">
      <c r="A360" s="537"/>
      <c r="B360" s="537"/>
      <c r="C360" s="106"/>
      <c r="D360" s="128">
        <v>113</v>
      </c>
      <c r="E360" s="124"/>
      <c r="F360" s="125"/>
      <c r="G360" s="138"/>
      <c r="H360" s="140" t="str">
        <f t="shared" si="10"/>
        <v/>
      </c>
      <c r="I360" s="138"/>
      <c r="J360" s="138"/>
      <c r="K360" s="138"/>
      <c r="L360" s="138"/>
      <c r="M360" s="138"/>
      <c r="N360" s="138"/>
      <c r="O360" s="141">
        <f t="shared" si="11"/>
        <v>0</v>
      </c>
    </row>
    <row r="361" spans="1:15" x14ac:dyDescent="0.25">
      <c r="A361" s="537"/>
      <c r="B361" s="537"/>
      <c r="C361" s="106"/>
      <c r="D361" s="128">
        <v>113</v>
      </c>
      <c r="E361" s="124"/>
      <c r="F361" s="125"/>
      <c r="G361" s="138"/>
      <c r="H361" s="140" t="str">
        <f t="shared" si="10"/>
        <v/>
      </c>
      <c r="I361" s="138"/>
      <c r="J361" s="138"/>
      <c r="K361" s="138"/>
      <c r="L361" s="138"/>
      <c r="M361" s="138"/>
      <c r="N361" s="138"/>
      <c r="O361" s="141">
        <f t="shared" si="11"/>
        <v>0</v>
      </c>
    </row>
    <row r="362" spans="1:15" x14ac:dyDescent="0.25">
      <c r="A362" s="537"/>
      <c r="B362" s="537"/>
      <c r="C362" s="106"/>
      <c r="D362" s="128">
        <v>113</v>
      </c>
      <c r="E362" s="124"/>
      <c r="F362" s="125"/>
      <c r="G362" s="138"/>
      <c r="H362" s="140" t="str">
        <f t="shared" si="10"/>
        <v/>
      </c>
      <c r="I362" s="138"/>
      <c r="J362" s="138"/>
      <c r="K362" s="138"/>
      <c r="L362" s="138"/>
      <c r="M362" s="138"/>
      <c r="N362" s="138"/>
      <c r="O362" s="141">
        <f t="shared" si="11"/>
        <v>0</v>
      </c>
    </row>
    <row r="363" spans="1:15" x14ac:dyDescent="0.25">
      <c r="A363" s="537"/>
      <c r="B363" s="537"/>
      <c r="C363" s="106"/>
      <c r="D363" s="128">
        <v>113</v>
      </c>
      <c r="E363" s="124"/>
      <c r="F363" s="125"/>
      <c r="G363" s="138"/>
      <c r="H363" s="140" t="str">
        <f t="shared" si="10"/>
        <v/>
      </c>
      <c r="I363" s="138"/>
      <c r="J363" s="138"/>
      <c r="K363" s="138"/>
      <c r="L363" s="138"/>
      <c r="M363" s="138"/>
      <c r="N363" s="138"/>
      <c r="O363" s="141">
        <f t="shared" si="11"/>
        <v>0</v>
      </c>
    </row>
    <row r="364" spans="1:15" x14ac:dyDescent="0.25">
      <c r="A364" s="537"/>
      <c r="B364" s="537"/>
      <c r="C364" s="106"/>
      <c r="D364" s="128">
        <v>113</v>
      </c>
      <c r="E364" s="124"/>
      <c r="F364" s="125"/>
      <c r="G364" s="138"/>
      <c r="H364" s="140" t="str">
        <f t="shared" si="10"/>
        <v/>
      </c>
      <c r="I364" s="138"/>
      <c r="J364" s="138"/>
      <c r="K364" s="138"/>
      <c r="L364" s="138"/>
      <c r="M364" s="138"/>
      <c r="N364" s="138"/>
      <c r="O364" s="141">
        <f t="shared" si="11"/>
        <v>0</v>
      </c>
    </row>
    <row r="365" spans="1:15" x14ac:dyDescent="0.25">
      <c r="A365" s="537"/>
      <c r="B365" s="537"/>
      <c r="C365" s="106"/>
      <c r="D365" s="128">
        <v>113</v>
      </c>
      <c r="E365" s="124"/>
      <c r="F365" s="125"/>
      <c r="G365" s="138"/>
      <c r="H365" s="140" t="str">
        <f t="shared" si="10"/>
        <v/>
      </c>
      <c r="I365" s="138"/>
      <c r="J365" s="138"/>
      <c r="K365" s="138"/>
      <c r="L365" s="138"/>
      <c r="M365" s="138"/>
      <c r="N365" s="138"/>
      <c r="O365" s="141">
        <f t="shared" si="11"/>
        <v>0</v>
      </c>
    </row>
    <row r="366" spans="1:15" x14ac:dyDescent="0.25">
      <c r="A366" s="537"/>
      <c r="B366" s="537"/>
      <c r="C366" s="106"/>
      <c r="D366" s="128">
        <v>113</v>
      </c>
      <c r="E366" s="124"/>
      <c r="F366" s="125"/>
      <c r="G366" s="138"/>
      <c r="H366" s="140" t="str">
        <f t="shared" si="10"/>
        <v/>
      </c>
      <c r="I366" s="138"/>
      <c r="J366" s="138"/>
      <c r="K366" s="138"/>
      <c r="L366" s="138"/>
      <c r="M366" s="138"/>
      <c r="N366" s="138"/>
      <c r="O366" s="141">
        <f t="shared" si="11"/>
        <v>0</v>
      </c>
    </row>
    <row r="367" spans="1:15" x14ac:dyDescent="0.25">
      <c r="A367" s="537"/>
      <c r="B367" s="537"/>
      <c r="C367" s="106"/>
      <c r="D367" s="128">
        <v>113</v>
      </c>
      <c r="E367" s="124"/>
      <c r="F367" s="125"/>
      <c r="G367" s="137"/>
      <c r="H367" s="140" t="str">
        <f t="shared" si="10"/>
        <v/>
      </c>
      <c r="I367" s="137"/>
      <c r="J367" s="137"/>
      <c r="K367" s="137"/>
      <c r="L367" s="137"/>
      <c r="M367" s="137"/>
      <c r="N367" s="137"/>
      <c r="O367" s="141">
        <f t="shared" si="11"/>
        <v>0</v>
      </c>
    </row>
    <row r="368" spans="1:15" x14ac:dyDescent="0.25">
      <c r="A368" s="537"/>
      <c r="B368" s="537"/>
      <c r="C368" s="106"/>
      <c r="D368" s="128">
        <v>113</v>
      </c>
      <c r="E368" s="124"/>
      <c r="F368" s="125"/>
      <c r="G368" s="138"/>
      <c r="H368" s="140" t="str">
        <f t="shared" si="10"/>
        <v/>
      </c>
      <c r="I368" s="138"/>
      <c r="J368" s="138"/>
      <c r="K368" s="138"/>
      <c r="L368" s="138"/>
      <c r="M368" s="138"/>
      <c r="N368" s="138"/>
      <c r="O368" s="141">
        <f t="shared" si="11"/>
        <v>0</v>
      </c>
    </row>
    <row r="369" spans="1:15" x14ac:dyDescent="0.25">
      <c r="A369" s="537"/>
      <c r="B369" s="537"/>
      <c r="C369" s="106"/>
      <c r="D369" s="128">
        <v>113</v>
      </c>
      <c r="E369" s="124"/>
      <c r="F369" s="125"/>
      <c r="G369" s="138"/>
      <c r="H369" s="140" t="str">
        <f t="shared" si="10"/>
        <v/>
      </c>
      <c r="I369" s="138"/>
      <c r="J369" s="138"/>
      <c r="K369" s="138"/>
      <c r="L369" s="138"/>
      <c r="M369" s="138"/>
      <c r="N369" s="138"/>
      <c r="O369" s="141">
        <f t="shared" si="11"/>
        <v>0</v>
      </c>
    </row>
    <row r="370" spans="1:15" x14ac:dyDescent="0.25">
      <c r="A370" s="537"/>
      <c r="B370" s="537"/>
      <c r="C370" s="106"/>
      <c r="D370" s="128">
        <v>113</v>
      </c>
      <c r="E370" s="124"/>
      <c r="F370" s="125"/>
      <c r="G370" s="138"/>
      <c r="H370" s="140" t="str">
        <f t="shared" si="10"/>
        <v/>
      </c>
      <c r="I370" s="138"/>
      <c r="J370" s="138"/>
      <c r="K370" s="138"/>
      <c r="L370" s="138"/>
      <c r="M370" s="138"/>
      <c r="N370" s="138"/>
      <c r="O370" s="141">
        <f t="shared" si="11"/>
        <v>0</v>
      </c>
    </row>
    <row r="371" spans="1:15" x14ac:dyDescent="0.25">
      <c r="A371" s="537"/>
      <c r="B371" s="537"/>
      <c r="C371" s="106"/>
      <c r="D371" s="128">
        <v>113</v>
      </c>
      <c r="E371" s="124"/>
      <c r="F371" s="125"/>
      <c r="G371" s="138"/>
      <c r="H371" s="140" t="str">
        <f t="shared" si="10"/>
        <v/>
      </c>
      <c r="I371" s="138"/>
      <c r="J371" s="138"/>
      <c r="K371" s="138"/>
      <c r="L371" s="138"/>
      <c r="M371" s="138"/>
      <c r="N371" s="138"/>
      <c r="O371" s="141">
        <f t="shared" si="11"/>
        <v>0</v>
      </c>
    </row>
    <row r="372" spans="1:15" x14ac:dyDescent="0.25">
      <c r="A372" s="537"/>
      <c r="B372" s="537"/>
      <c r="C372" s="106"/>
      <c r="D372" s="128">
        <v>113</v>
      </c>
      <c r="E372" s="124"/>
      <c r="F372" s="125"/>
      <c r="G372" s="138"/>
      <c r="H372" s="140" t="str">
        <f t="shared" si="10"/>
        <v/>
      </c>
      <c r="I372" s="138"/>
      <c r="J372" s="138"/>
      <c r="K372" s="138"/>
      <c r="L372" s="138"/>
      <c r="M372" s="138"/>
      <c r="N372" s="138"/>
      <c r="O372" s="141">
        <f t="shared" si="11"/>
        <v>0</v>
      </c>
    </row>
    <row r="373" spans="1:15" x14ac:dyDescent="0.25">
      <c r="A373" s="537"/>
      <c r="B373" s="537"/>
      <c r="C373" s="106"/>
      <c r="D373" s="128">
        <v>113</v>
      </c>
      <c r="E373" s="124"/>
      <c r="F373" s="125"/>
      <c r="G373" s="138"/>
      <c r="H373" s="140" t="str">
        <f t="shared" si="10"/>
        <v/>
      </c>
      <c r="I373" s="138"/>
      <c r="J373" s="138"/>
      <c r="K373" s="138"/>
      <c r="L373" s="138"/>
      <c r="M373" s="138"/>
      <c r="N373" s="138"/>
      <c r="O373" s="141">
        <f t="shared" si="11"/>
        <v>0</v>
      </c>
    </row>
    <row r="374" spans="1:15" x14ac:dyDescent="0.25">
      <c r="A374" s="537"/>
      <c r="B374" s="537"/>
      <c r="C374" s="106"/>
      <c r="D374" s="128">
        <v>113</v>
      </c>
      <c r="E374" s="124"/>
      <c r="F374" s="125"/>
      <c r="G374" s="138"/>
      <c r="H374" s="140" t="str">
        <f t="shared" si="10"/>
        <v/>
      </c>
      <c r="I374" s="138"/>
      <c r="J374" s="138"/>
      <c r="K374" s="138"/>
      <c r="L374" s="138"/>
      <c r="M374" s="138"/>
      <c r="N374" s="138"/>
      <c r="O374" s="141">
        <f t="shared" si="11"/>
        <v>0</v>
      </c>
    </row>
    <row r="375" spans="1:15" x14ac:dyDescent="0.25">
      <c r="A375" s="537"/>
      <c r="B375" s="537"/>
      <c r="C375" s="106"/>
      <c r="D375" s="128">
        <v>113</v>
      </c>
      <c r="E375" s="124"/>
      <c r="F375" s="125"/>
      <c r="G375" s="138"/>
      <c r="H375" s="140" t="str">
        <f t="shared" si="10"/>
        <v/>
      </c>
      <c r="I375" s="138"/>
      <c r="J375" s="138"/>
      <c r="K375" s="138"/>
      <c r="L375" s="138"/>
      <c r="M375" s="138"/>
      <c r="N375" s="138"/>
      <c r="O375" s="141">
        <f t="shared" si="11"/>
        <v>0</v>
      </c>
    </row>
    <row r="376" spans="1:15" x14ac:dyDescent="0.25">
      <c r="A376" s="537"/>
      <c r="B376" s="537"/>
      <c r="C376" s="106"/>
      <c r="D376" s="128">
        <v>113</v>
      </c>
      <c r="E376" s="124"/>
      <c r="F376" s="125"/>
      <c r="G376" s="138"/>
      <c r="H376" s="140" t="str">
        <f t="shared" si="10"/>
        <v/>
      </c>
      <c r="I376" s="138"/>
      <c r="J376" s="138"/>
      <c r="K376" s="138"/>
      <c r="L376" s="138"/>
      <c r="M376" s="138"/>
      <c r="N376" s="138"/>
      <c r="O376" s="141">
        <f t="shared" si="11"/>
        <v>0</v>
      </c>
    </row>
    <row r="377" spans="1:15" x14ac:dyDescent="0.25">
      <c r="A377" s="537"/>
      <c r="B377" s="537"/>
      <c r="C377" s="106"/>
      <c r="D377" s="128">
        <v>113</v>
      </c>
      <c r="E377" s="124"/>
      <c r="F377" s="125"/>
      <c r="G377" s="137"/>
      <c r="H377" s="140" t="str">
        <f t="shared" si="10"/>
        <v/>
      </c>
      <c r="I377" s="137"/>
      <c r="J377" s="137"/>
      <c r="K377" s="137"/>
      <c r="L377" s="137"/>
      <c r="M377" s="137"/>
      <c r="N377" s="137"/>
      <c r="O377" s="141">
        <f t="shared" si="11"/>
        <v>0</v>
      </c>
    </row>
    <row r="378" spans="1:15" x14ac:dyDescent="0.25">
      <c r="A378" s="537"/>
      <c r="B378" s="537"/>
      <c r="C378" s="106"/>
      <c r="D378" s="128">
        <v>113</v>
      </c>
      <c r="E378" s="124"/>
      <c r="F378" s="125"/>
      <c r="G378" s="138"/>
      <c r="H378" s="140" t="str">
        <f t="shared" si="10"/>
        <v/>
      </c>
      <c r="I378" s="138"/>
      <c r="J378" s="138"/>
      <c r="K378" s="138"/>
      <c r="L378" s="138"/>
      <c r="M378" s="138"/>
      <c r="N378" s="138"/>
      <c r="O378" s="141">
        <f t="shared" si="11"/>
        <v>0</v>
      </c>
    </row>
    <row r="379" spans="1:15" x14ac:dyDescent="0.25">
      <c r="A379" s="537"/>
      <c r="B379" s="537"/>
      <c r="C379" s="106"/>
      <c r="D379" s="128">
        <v>113</v>
      </c>
      <c r="E379" s="124"/>
      <c r="F379" s="125"/>
      <c r="G379" s="138"/>
      <c r="H379" s="140" t="str">
        <f t="shared" si="10"/>
        <v/>
      </c>
      <c r="I379" s="138"/>
      <c r="J379" s="138"/>
      <c r="K379" s="138"/>
      <c r="L379" s="138"/>
      <c r="M379" s="138"/>
      <c r="N379" s="138"/>
      <c r="O379" s="141">
        <f t="shared" si="11"/>
        <v>0</v>
      </c>
    </row>
    <row r="380" spans="1:15" x14ac:dyDescent="0.25">
      <c r="A380" s="537"/>
      <c r="B380" s="537"/>
      <c r="C380" s="106"/>
      <c r="D380" s="128">
        <v>113</v>
      </c>
      <c r="E380" s="124"/>
      <c r="F380" s="125"/>
      <c r="G380" s="137"/>
      <c r="H380" s="140" t="str">
        <f t="shared" si="10"/>
        <v/>
      </c>
      <c r="I380" s="137"/>
      <c r="J380" s="137"/>
      <c r="K380" s="137"/>
      <c r="L380" s="137"/>
      <c r="M380" s="137"/>
      <c r="N380" s="137"/>
      <c r="O380" s="141">
        <f t="shared" si="11"/>
        <v>0</v>
      </c>
    </row>
    <row r="381" spans="1:15" x14ac:dyDescent="0.25">
      <c r="A381" s="537"/>
      <c r="B381" s="537"/>
      <c r="C381" s="106"/>
      <c r="D381" s="128">
        <v>113</v>
      </c>
      <c r="E381" s="124"/>
      <c r="F381" s="125"/>
      <c r="G381" s="138"/>
      <c r="H381" s="140" t="str">
        <f t="shared" si="10"/>
        <v/>
      </c>
      <c r="I381" s="138"/>
      <c r="J381" s="138"/>
      <c r="K381" s="138"/>
      <c r="L381" s="138"/>
      <c r="M381" s="138"/>
      <c r="N381" s="138"/>
      <c r="O381" s="141">
        <f t="shared" si="11"/>
        <v>0</v>
      </c>
    </row>
    <row r="382" spans="1:15" x14ac:dyDescent="0.25">
      <c r="A382" s="537"/>
      <c r="B382" s="537"/>
      <c r="C382" s="106"/>
      <c r="D382" s="128">
        <v>113</v>
      </c>
      <c r="E382" s="124"/>
      <c r="F382" s="125"/>
      <c r="G382" s="138"/>
      <c r="H382" s="140" t="str">
        <f t="shared" si="10"/>
        <v/>
      </c>
      <c r="I382" s="138"/>
      <c r="J382" s="138"/>
      <c r="K382" s="138"/>
      <c r="L382" s="138"/>
      <c r="M382" s="138"/>
      <c r="N382" s="138"/>
      <c r="O382" s="141">
        <f t="shared" si="11"/>
        <v>0</v>
      </c>
    </row>
    <row r="383" spans="1:15" x14ac:dyDescent="0.25">
      <c r="A383" s="537"/>
      <c r="B383" s="537"/>
      <c r="C383" s="106"/>
      <c r="D383" s="128">
        <v>113</v>
      </c>
      <c r="E383" s="124"/>
      <c r="F383" s="125"/>
      <c r="G383" s="138"/>
      <c r="H383" s="140" t="str">
        <f t="shared" si="10"/>
        <v/>
      </c>
      <c r="I383" s="138"/>
      <c r="J383" s="138"/>
      <c r="K383" s="138"/>
      <c r="L383" s="138"/>
      <c r="M383" s="138"/>
      <c r="N383" s="138"/>
      <c r="O383" s="141">
        <f t="shared" si="11"/>
        <v>0</v>
      </c>
    </row>
    <row r="384" spans="1:15" x14ac:dyDescent="0.25">
      <c r="A384" s="537"/>
      <c r="B384" s="537"/>
      <c r="C384" s="106"/>
      <c r="D384" s="128">
        <v>113</v>
      </c>
      <c r="E384" s="124"/>
      <c r="F384" s="125"/>
      <c r="G384" s="137"/>
      <c r="H384" s="140" t="str">
        <f t="shared" si="10"/>
        <v/>
      </c>
      <c r="I384" s="137"/>
      <c r="J384" s="137"/>
      <c r="K384" s="137"/>
      <c r="L384" s="137"/>
      <c r="M384" s="137"/>
      <c r="N384" s="137"/>
      <c r="O384" s="141">
        <f t="shared" si="11"/>
        <v>0</v>
      </c>
    </row>
    <row r="385" spans="1:15" x14ac:dyDescent="0.25">
      <c r="A385" s="537"/>
      <c r="B385" s="537"/>
      <c r="C385" s="106"/>
      <c r="D385" s="128">
        <v>113</v>
      </c>
      <c r="E385" s="124"/>
      <c r="F385" s="125"/>
      <c r="G385" s="137"/>
      <c r="H385" s="140" t="str">
        <f t="shared" si="10"/>
        <v/>
      </c>
      <c r="I385" s="137"/>
      <c r="J385" s="137"/>
      <c r="K385" s="137"/>
      <c r="L385" s="137"/>
      <c r="M385" s="137"/>
      <c r="N385" s="137"/>
      <c r="O385" s="141">
        <f t="shared" si="11"/>
        <v>0</v>
      </c>
    </row>
    <row r="386" spans="1:15" x14ac:dyDescent="0.25">
      <c r="A386" s="537"/>
      <c r="B386" s="537"/>
      <c r="C386" s="106"/>
      <c r="D386" s="128">
        <v>113</v>
      </c>
      <c r="E386" s="124"/>
      <c r="F386" s="125"/>
      <c r="G386" s="138"/>
      <c r="H386" s="140" t="str">
        <f t="shared" si="10"/>
        <v/>
      </c>
      <c r="I386" s="138"/>
      <c r="J386" s="138"/>
      <c r="K386" s="138"/>
      <c r="L386" s="138"/>
      <c r="M386" s="138"/>
      <c r="N386" s="138"/>
      <c r="O386" s="141">
        <f t="shared" si="11"/>
        <v>0</v>
      </c>
    </row>
    <row r="387" spans="1:15" x14ac:dyDescent="0.25">
      <c r="A387" s="537"/>
      <c r="B387" s="537"/>
      <c r="C387" s="106"/>
      <c r="D387" s="128">
        <v>113</v>
      </c>
      <c r="E387" s="124"/>
      <c r="F387" s="125"/>
      <c r="G387" s="138"/>
      <c r="H387" s="140" t="str">
        <f t="shared" si="10"/>
        <v/>
      </c>
      <c r="I387" s="138"/>
      <c r="J387" s="138"/>
      <c r="K387" s="138"/>
      <c r="L387" s="138"/>
      <c r="M387" s="138"/>
      <c r="N387" s="138"/>
      <c r="O387" s="141">
        <f t="shared" si="11"/>
        <v>0</v>
      </c>
    </row>
    <row r="388" spans="1:15" x14ac:dyDescent="0.25">
      <c r="A388" s="537"/>
      <c r="B388" s="537"/>
      <c r="C388" s="106"/>
      <c r="D388" s="128">
        <v>113</v>
      </c>
      <c r="E388" s="124"/>
      <c r="F388" s="125"/>
      <c r="G388" s="138"/>
      <c r="H388" s="140" t="str">
        <f t="shared" si="10"/>
        <v/>
      </c>
      <c r="I388" s="138"/>
      <c r="J388" s="138"/>
      <c r="K388" s="138"/>
      <c r="L388" s="138"/>
      <c r="M388" s="138"/>
      <c r="N388" s="138"/>
      <c r="O388" s="141">
        <f t="shared" si="11"/>
        <v>0</v>
      </c>
    </row>
    <row r="389" spans="1:15" x14ac:dyDescent="0.25">
      <c r="A389" s="537"/>
      <c r="B389" s="537"/>
      <c r="C389" s="106"/>
      <c r="D389" s="128">
        <v>113</v>
      </c>
      <c r="E389" s="124"/>
      <c r="F389" s="125"/>
      <c r="G389" s="138"/>
      <c r="H389" s="140" t="str">
        <f t="shared" si="10"/>
        <v/>
      </c>
      <c r="I389" s="138"/>
      <c r="J389" s="138"/>
      <c r="K389" s="138"/>
      <c r="L389" s="138"/>
      <c r="M389" s="138"/>
      <c r="N389" s="138"/>
      <c r="O389" s="141">
        <f t="shared" si="11"/>
        <v>0</v>
      </c>
    </row>
    <row r="390" spans="1:15" x14ac:dyDescent="0.25">
      <c r="A390" s="537"/>
      <c r="B390" s="537"/>
      <c r="C390" s="106"/>
      <c r="D390" s="128">
        <v>113</v>
      </c>
      <c r="E390" s="124"/>
      <c r="F390" s="125"/>
      <c r="G390" s="138"/>
      <c r="H390" s="140" t="str">
        <f t="shared" si="10"/>
        <v/>
      </c>
      <c r="I390" s="138"/>
      <c r="J390" s="138"/>
      <c r="K390" s="138"/>
      <c r="L390" s="138"/>
      <c r="M390" s="138"/>
      <c r="N390" s="138"/>
      <c r="O390" s="141">
        <f t="shared" si="11"/>
        <v>0</v>
      </c>
    </row>
    <row r="391" spans="1:15" x14ac:dyDescent="0.25">
      <c r="A391" s="537"/>
      <c r="B391" s="537"/>
      <c r="C391" s="106"/>
      <c r="D391" s="128">
        <v>113</v>
      </c>
      <c r="E391" s="124"/>
      <c r="F391" s="125"/>
      <c r="G391" s="138"/>
      <c r="H391" s="140" t="str">
        <f t="shared" si="10"/>
        <v/>
      </c>
      <c r="I391" s="138"/>
      <c r="J391" s="138"/>
      <c r="K391" s="138"/>
      <c r="L391" s="138"/>
      <c r="M391" s="138"/>
      <c r="N391" s="138"/>
      <c r="O391" s="141">
        <f t="shared" si="11"/>
        <v>0</v>
      </c>
    </row>
    <row r="392" spans="1:15" x14ac:dyDescent="0.25">
      <c r="A392" s="537"/>
      <c r="B392" s="537"/>
      <c r="C392" s="106"/>
      <c r="D392" s="128">
        <v>113</v>
      </c>
      <c r="E392" s="124"/>
      <c r="F392" s="125"/>
      <c r="G392" s="137"/>
      <c r="H392" s="140" t="str">
        <f t="shared" si="10"/>
        <v/>
      </c>
      <c r="I392" s="137"/>
      <c r="J392" s="137"/>
      <c r="K392" s="137"/>
      <c r="L392" s="137"/>
      <c r="M392" s="137"/>
      <c r="N392" s="137"/>
      <c r="O392" s="141">
        <f t="shared" si="11"/>
        <v>0</v>
      </c>
    </row>
    <row r="393" spans="1:15" x14ac:dyDescent="0.2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37"/>
      <c r="B394" s="537"/>
      <c r="C394" s="106"/>
      <c r="D394" s="128">
        <v>113</v>
      </c>
      <c r="E394" s="124"/>
      <c r="F394" s="125"/>
      <c r="G394" s="138"/>
      <c r="H394" s="140" t="str">
        <f t="shared" si="12"/>
        <v/>
      </c>
      <c r="I394" s="138"/>
      <c r="J394" s="138"/>
      <c r="K394" s="138"/>
      <c r="L394" s="138"/>
      <c r="M394" s="138"/>
      <c r="N394" s="138"/>
      <c r="O394" s="141">
        <f t="shared" si="13"/>
        <v>0</v>
      </c>
    </row>
    <row r="395" spans="1:15" x14ac:dyDescent="0.2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37"/>
      <c r="B396" s="537"/>
      <c r="C396" s="106"/>
      <c r="D396" s="128">
        <v>113</v>
      </c>
      <c r="E396" s="124"/>
      <c r="F396" s="125"/>
      <c r="G396" s="138"/>
      <c r="H396" s="140" t="str">
        <f t="shared" si="12"/>
        <v/>
      </c>
      <c r="I396" s="138"/>
      <c r="J396" s="138"/>
      <c r="K396" s="138"/>
      <c r="L396" s="138"/>
      <c r="M396" s="138"/>
      <c r="N396" s="138"/>
      <c r="O396" s="141">
        <f t="shared" si="13"/>
        <v>0</v>
      </c>
    </row>
    <row r="397" spans="1:15" x14ac:dyDescent="0.25">
      <c r="A397" s="537"/>
      <c r="B397" s="537"/>
      <c r="C397" s="106"/>
      <c r="D397" s="128">
        <v>113</v>
      </c>
      <c r="E397" s="124"/>
      <c r="F397" s="125"/>
      <c r="G397" s="138"/>
      <c r="H397" s="140" t="str">
        <f t="shared" si="12"/>
        <v/>
      </c>
      <c r="I397" s="138"/>
      <c r="J397" s="138"/>
      <c r="K397" s="138"/>
      <c r="L397" s="138"/>
      <c r="M397" s="138"/>
      <c r="N397" s="138"/>
      <c r="O397" s="141">
        <f t="shared" si="13"/>
        <v>0</v>
      </c>
    </row>
    <row r="398" spans="1:15" x14ac:dyDescent="0.25">
      <c r="A398" s="537"/>
      <c r="B398" s="537"/>
      <c r="C398" s="106"/>
      <c r="D398" s="128">
        <v>113</v>
      </c>
      <c r="E398" s="124"/>
      <c r="F398" s="125"/>
      <c r="G398" s="137"/>
      <c r="H398" s="140" t="str">
        <f t="shared" si="12"/>
        <v/>
      </c>
      <c r="I398" s="137"/>
      <c r="J398" s="137"/>
      <c r="K398" s="137"/>
      <c r="L398" s="137"/>
      <c r="M398" s="137"/>
      <c r="N398" s="137"/>
      <c r="O398" s="141">
        <f t="shared" si="13"/>
        <v>0</v>
      </c>
    </row>
    <row r="399" spans="1:15" x14ac:dyDescent="0.25">
      <c r="A399" s="537"/>
      <c r="B399" s="537"/>
      <c r="C399" s="106"/>
      <c r="D399" s="128">
        <v>113</v>
      </c>
      <c r="E399" s="124"/>
      <c r="F399" s="125"/>
      <c r="G399" s="138"/>
      <c r="H399" s="140" t="str">
        <f t="shared" si="12"/>
        <v/>
      </c>
      <c r="I399" s="138"/>
      <c r="J399" s="138"/>
      <c r="K399" s="138"/>
      <c r="L399" s="138"/>
      <c r="M399" s="138"/>
      <c r="N399" s="138"/>
      <c r="O399" s="141">
        <f t="shared" si="13"/>
        <v>0</v>
      </c>
    </row>
    <row r="400" spans="1:15" x14ac:dyDescent="0.25">
      <c r="A400" s="537"/>
      <c r="B400" s="537"/>
      <c r="C400" s="106"/>
      <c r="D400" s="128">
        <v>113</v>
      </c>
      <c r="E400" s="124"/>
      <c r="F400" s="125"/>
      <c r="G400" s="138"/>
      <c r="H400" s="140" t="str">
        <f t="shared" si="12"/>
        <v/>
      </c>
      <c r="I400" s="138"/>
      <c r="J400" s="138"/>
      <c r="K400" s="138"/>
      <c r="L400" s="138"/>
      <c r="M400" s="138"/>
      <c r="N400" s="138"/>
      <c r="O400" s="141">
        <f t="shared" si="13"/>
        <v>0</v>
      </c>
    </row>
    <row r="401" spans="1:15" x14ac:dyDescent="0.25">
      <c r="A401" s="537"/>
      <c r="B401" s="537"/>
      <c r="C401" s="106"/>
      <c r="D401" s="128">
        <v>113</v>
      </c>
      <c r="E401" s="124"/>
      <c r="F401" s="125"/>
      <c r="G401" s="138"/>
      <c r="H401" s="140" t="str">
        <f t="shared" si="12"/>
        <v/>
      </c>
      <c r="I401" s="138"/>
      <c r="J401" s="138"/>
      <c r="K401" s="138"/>
      <c r="L401" s="138"/>
      <c r="M401" s="138"/>
      <c r="N401" s="138"/>
      <c r="O401" s="141">
        <f t="shared" si="13"/>
        <v>0</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348</v>
      </c>
      <c r="G434" s="141">
        <f t="shared" si="14"/>
        <v>3108219</v>
      </c>
      <c r="H434" s="141">
        <f t="shared" si="14"/>
        <v>53940564</v>
      </c>
      <c r="I434" s="141">
        <f t="shared" ref="I434:N434" si="15">SUM(I8:I433)</f>
        <v>0</v>
      </c>
      <c r="J434" s="141">
        <f t="shared" si="15"/>
        <v>738933</v>
      </c>
      <c r="K434" s="141">
        <f t="shared" si="15"/>
        <v>7389109</v>
      </c>
      <c r="L434" s="141">
        <f t="shared" si="15"/>
        <v>0</v>
      </c>
      <c r="M434" s="141">
        <f t="shared" si="15"/>
        <v>0</v>
      </c>
      <c r="N434" s="141">
        <f t="shared" si="15"/>
        <v>0</v>
      </c>
      <c r="O434" s="141">
        <f>SUM(O8:O433)</f>
        <v>62068606</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35433070866141736" bottom="0.39370078740157483" header="0" footer="0.31496062992125984"/>
  <pageSetup paperSize="5" scale="70" orientation="landscape" horizontalDpi="1200" verticalDpi="1200"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sheetPr>
  <dimension ref="A2:Q3034"/>
  <sheetViews>
    <sheetView showGridLines="0" zoomScale="80" zoomScaleNormal="80" workbookViewId="0">
      <pane xSplit="3" ySplit="6" topLeftCell="D328" activePane="bottomRight" state="frozen"/>
      <selection pane="topRight" activeCell="D1" sqref="D1"/>
      <selection pane="bottomLeft" activeCell="A2" sqref="A2"/>
      <selection pane="bottomRight" activeCell="E256" sqref="E256"/>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2534</v>
      </c>
    </row>
    <row r="3" spans="1:16" ht="21" x14ac:dyDescent="0.35">
      <c r="A3" s="300" t="str">
        <f>Inconsistencias!$B$6&amp;IF(LOOKUP(Inconsistencias!$B$6,EF!$C$2:$C$1001,EF!$I$2:I$1001)="Dependencia",", Jalisco","")</f>
        <v>Jocotepec, Jalisco</v>
      </c>
    </row>
    <row r="4" spans="1:16" ht="18.75" x14ac:dyDescent="0.3">
      <c r="A4" s="301" t="str">
        <f>"Ejercicio Fiscal "&amp;Inconsistencias!U2</f>
        <v>Ejercicio Fiscal 2025</v>
      </c>
    </row>
    <row r="6" spans="1:16" ht="15" customHeight="1" x14ac:dyDescent="0.25">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25">
      <c r="A7" s="111">
        <v>1000</v>
      </c>
      <c r="B7" s="562" t="s">
        <v>2276</v>
      </c>
      <c r="C7" s="563"/>
      <c r="D7" s="61">
        <f t="shared" ref="D7:O7" si="0">D8+D40+D72+D135+D176+D237+D248</f>
        <v>7008511</v>
      </c>
      <c r="E7" s="52">
        <f t="shared" si="0"/>
        <v>7406577</v>
      </c>
      <c r="F7" s="52">
        <f t="shared" si="0"/>
        <v>6864949</v>
      </c>
      <c r="G7" s="52">
        <f t="shared" si="0"/>
        <v>7290465</v>
      </c>
      <c r="H7" s="52">
        <f t="shared" si="0"/>
        <v>7162261</v>
      </c>
      <c r="I7" s="52">
        <f t="shared" si="0"/>
        <v>7002411</v>
      </c>
      <c r="J7" s="52">
        <f t="shared" si="0"/>
        <v>6862411</v>
      </c>
      <c r="K7" s="52">
        <f t="shared" si="0"/>
        <v>6827511</v>
      </c>
      <c r="L7" s="52">
        <f t="shared" si="0"/>
        <v>7027011</v>
      </c>
      <c r="M7" s="52">
        <f t="shared" si="0"/>
        <v>6718896</v>
      </c>
      <c r="N7" s="52">
        <f t="shared" si="0"/>
        <v>6573011</v>
      </c>
      <c r="O7" s="52">
        <f t="shared" si="0"/>
        <v>18459318</v>
      </c>
      <c r="P7" s="52">
        <f>P8+P40+P72+P135+P176+P237+P248</f>
        <v>95203332</v>
      </c>
    </row>
    <row r="8" spans="1:16" x14ac:dyDescent="0.25">
      <c r="A8" s="113">
        <v>1100</v>
      </c>
      <c r="B8" s="564" t="s">
        <v>2277</v>
      </c>
      <c r="C8" s="565"/>
      <c r="D8" s="63">
        <f>SUM(D9:D39)</f>
        <v>4495047</v>
      </c>
      <c r="E8" s="63">
        <f t="shared" ref="E8:N8" si="1">SUM(E9:E39)</f>
        <v>4495047</v>
      </c>
      <c r="F8" s="63">
        <f t="shared" si="1"/>
        <v>4495047</v>
      </c>
      <c r="G8" s="63">
        <f t="shared" si="1"/>
        <v>4495047</v>
      </c>
      <c r="H8" s="63">
        <f t="shared" si="1"/>
        <v>4495047</v>
      </c>
      <c r="I8" s="63">
        <f t="shared" si="1"/>
        <v>4495047</v>
      </c>
      <c r="J8" s="63">
        <f t="shared" si="1"/>
        <v>4495047</v>
      </c>
      <c r="K8" s="63">
        <f t="shared" si="1"/>
        <v>4495047</v>
      </c>
      <c r="L8" s="63">
        <f t="shared" si="1"/>
        <v>4495047</v>
      </c>
      <c r="M8" s="63">
        <f t="shared" si="1"/>
        <v>4495047</v>
      </c>
      <c r="N8" s="63">
        <f t="shared" si="1"/>
        <v>4495047</v>
      </c>
      <c r="O8" s="63">
        <f>SUM(O9:O39)</f>
        <v>4495047</v>
      </c>
      <c r="P8" s="63">
        <f>SUM(P9:P39)</f>
        <v>53940564</v>
      </c>
    </row>
    <row r="9" spans="1:16" x14ac:dyDescent="0.25">
      <c r="A9" s="566">
        <v>111</v>
      </c>
      <c r="B9" s="551"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7"/>
      <c r="B13" s="552"/>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x14ac:dyDescent="0.25">
      <c r="A14" s="567"/>
      <c r="B14" s="552"/>
      <c r="C14" s="110">
        <v>16</v>
      </c>
      <c r="D14" s="54">
        <f>(SUMIF(Plantilla!$E$8:$E$9,C14,Plantilla!$H$8:$H$9))/12</f>
        <v>278554</v>
      </c>
      <c r="E14" s="54">
        <f t="shared" si="3"/>
        <v>278554</v>
      </c>
      <c r="F14" s="54">
        <f t="shared" si="3"/>
        <v>278554</v>
      </c>
      <c r="G14" s="54">
        <f t="shared" si="3"/>
        <v>278554</v>
      </c>
      <c r="H14" s="54">
        <f t="shared" si="3"/>
        <v>278554</v>
      </c>
      <c r="I14" s="54">
        <f t="shared" si="3"/>
        <v>278554</v>
      </c>
      <c r="J14" s="54">
        <f t="shared" si="3"/>
        <v>278554</v>
      </c>
      <c r="K14" s="54">
        <f t="shared" si="3"/>
        <v>278554</v>
      </c>
      <c r="L14" s="54">
        <f t="shared" si="3"/>
        <v>278554</v>
      </c>
      <c r="M14" s="54">
        <f t="shared" si="3"/>
        <v>278554</v>
      </c>
      <c r="N14" s="54">
        <f t="shared" si="3"/>
        <v>278554</v>
      </c>
      <c r="O14" s="54">
        <f t="shared" si="3"/>
        <v>278554</v>
      </c>
      <c r="P14" s="54">
        <f t="shared" si="5"/>
        <v>3342648</v>
      </c>
    </row>
    <row r="15" spans="1:16" x14ac:dyDescent="0.25">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7"/>
      <c r="B24" s="552"/>
      <c r="C24" s="110">
        <v>15</v>
      </c>
      <c r="D24" s="54">
        <f>(SUMIF(Plantilla!$E$10:$E$433,'COG-M'!C24,Plantilla!$H$10:$H$433))/12</f>
        <v>4216493</v>
      </c>
      <c r="E24" s="54">
        <f t="shared" si="7"/>
        <v>4216493</v>
      </c>
      <c r="F24" s="54">
        <f t="shared" si="7"/>
        <v>4216493</v>
      </c>
      <c r="G24" s="54">
        <f t="shared" si="7"/>
        <v>4216493</v>
      </c>
      <c r="H24" s="54">
        <f t="shared" si="7"/>
        <v>4216493</v>
      </c>
      <c r="I24" s="54">
        <f t="shared" si="7"/>
        <v>4216493</v>
      </c>
      <c r="J24" s="54">
        <f t="shared" si="7"/>
        <v>4216493</v>
      </c>
      <c r="K24" s="54">
        <f t="shared" si="7"/>
        <v>4216493</v>
      </c>
      <c r="L24" s="54">
        <f t="shared" si="7"/>
        <v>4216493</v>
      </c>
      <c r="M24" s="54">
        <f t="shared" si="7"/>
        <v>4216493</v>
      </c>
      <c r="N24" s="54">
        <f t="shared" si="7"/>
        <v>4216493</v>
      </c>
      <c r="O24" s="54">
        <f t="shared" si="7"/>
        <v>4216493</v>
      </c>
      <c r="P24" s="54">
        <f t="shared" si="8"/>
        <v>50597916</v>
      </c>
    </row>
    <row r="25" spans="1:16" ht="15" customHeight="1" x14ac:dyDescent="0.25">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7"/>
      <c r="B26" s="552"/>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7"/>
      <c r="B27" s="552"/>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3">
        <v>114</v>
      </c>
      <c r="B30" s="551" t="s">
        <v>23</v>
      </c>
      <c r="C30" s="110">
        <v>11</v>
      </c>
      <c r="D30" s="12"/>
      <c r="E30" s="12"/>
      <c r="F30" s="12"/>
      <c r="G30" s="12"/>
      <c r="H30" s="12"/>
      <c r="I30" s="12"/>
      <c r="J30" s="12"/>
      <c r="K30" s="12"/>
      <c r="L30" s="12"/>
      <c r="M30" s="12"/>
      <c r="N30" s="12"/>
      <c r="O30" s="12"/>
      <c r="P30" s="54">
        <f>SUM(D30:O30)</f>
        <v>0</v>
      </c>
    </row>
    <row r="31" spans="1:16" ht="15" customHeight="1" x14ac:dyDescent="0.25">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25">
      <c r="A32" s="554"/>
      <c r="B32" s="552"/>
      <c r="C32" s="110">
        <v>13</v>
      </c>
      <c r="D32" s="12"/>
      <c r="E32" s="12"/>
      <c r="F32" s="12"/>
      <c r="G32" s="12"/>
      <c r="H32" s="12"/>
      <c r="I32" s="12"/>
      <c r="J32" s="12"/>
      <c r="K32" s="12"/>
      <c r="L32" s="12"/>
      <c r="M32" s="12"/>
      <c r="N32" s="12"/>
      <c r="O32" s="12"/>
      <c r="P32" s="54">
        <f t="shared" si="9"/>
        <v>0</v>
      </c>
    </row>
    <row r="33" spans="1:16" ht="15" customHeight="1" x14ac:dyDescent="0.25">
      <c r="A33" s="554"/>
      <c r="B33" s="552"/>
      <c r="C33" s="110">
        <v>14</v>
      </c>
      <c r="D33" s="12"/>
      <c r="E33" s="12"/>
      <c r="F33" s="12"/>
      <c r="G33" s="12"/>
      <c r="H33" s="12"/>
      <c r="I33" s="12"/>
      <c r="J33" s="12"/>
      <c r="K33" s="12"/>
      <c r="L33" s="12"/>
      <c r="M33" s="12"/>
      <c r="N33" s="12"/>
      <c r="O33" s="12"/>
      <c r="P33" s="54">
        <f t="shared" si="9"/>
        <v>0</v>
      </c>
    </row>
    <row r="34" spans="1:16" ht="15" customHeight="1" x14ac:dyDescent="0.25">
      <c r="A34" s="554"/>
      <c r="B34" s="552"/>
      <c r="C34" s="110">
        <v>15</v>
      </c>
      <c r="D34" s="12"/>
      <c r="E34" s="12"/>
      <c r="F34" s="12"/>
      <c r="G34" s="12"/>
      <c r="H34" s="12"/>
      <c r="I34" s="12"/>
      <c r="J34" s="12"/>
      <c r="K34" s="12"/>
      <c r="L34" s="12"/>
      <c r="M34" s="12"/>
      <c r="N34" s="12"/>
      <c r="O34" s="12"/>
      <c r="P34" s="54">
        <f t="shared" si="9"/>
        <v>0</v>
      </c>
    </row>
    <row r="35" spans="1:16" ht="15" customHeight="1" x14ac:dyDescent="0.25">
      <c r="A35" s="554"/>
      <c r="B35" s="552"/>
      <c r="C35" s="110">
        <v>16</v>
      </c>
      <c r="D35" s="12"/>
      <c r="E35" s="12"/>
      <c r="F35" s="12"/>
      <c r="G35" s="12"/>
      <c r="H35" s="12"/>
      <c r="I35" s="12"/>
      <c r="J35" s="12"/>
      <c r="K35" s="12"/>
      <c r="L35" s="12"/>
      <c r="M35" s="12"/>
      <c r="N35" s="12"/>
      <c r="O35" s="12"/>
      <c r="P35" s="54">
        <f t="shared" si="9"/>
        <v>0</v>
      </c>
    </row>
    <row r="36" spans="1:16" ht="15" customHeight="1" x14ac:dyDescent="0.25">
      <c r="A36" s="554"/>
      <c r="B36" s="552"/>
      <c r="C36" s="110">
        <v>17</v>
      </c>
      <c r="D36" s="12"/>
      <c r="E36" s="12"/>
      <c r="F36" s="12"/>
      <c r="G36" s="12"/>
      <c r="H36" s="12"/>
      <c r="I36" s="12"/>
      <c r="J36" s="12"/>
      <c r="K36" s="12"/>
      <c r="L36" s="12"/>
      <c r="M36" s="12"/>
      <c r="N36" s="12"/>
      <c r="O36" s="12"/>
      <c r="P36" s="54">
        <f t="shared" si="9"/>
        <v>0</v>
      </c>
    </row>
    <row r="37" spans="1:16" ht="15" customHeight="1" x14ac:dyDescent="0.25">
      <c r="A37" s="554"/>
      <c r="B37" s="552"/>
      <c r="C37" s="110">
        <v>25</v>
      </c>
      <c r="D37" s="66"/>
      <c r="E37" s="66"/>
      <c r="F37" s="66"/>
      <c r="G37" s="66"/>
      <c r="H37" s="66"/>
      <c r="I37" s="66"/>
      <c r="J37" s="66"/>
      <c r="K37" s="66"/>
      <c r="L37" s="66"/>
      <c r="M37" s="66"/>
      <c r="N37" s="66"/>
      <c r="O37" s="66"/>
      <c r="P37" s="54">
        <f t="shared" si="9"/>
        <v>0</v>
      </c>
    </row>
    <row r="38" spans="1:16" ht="15" customHeight="1" x14ac:dyDescent="0.25">
      <c r="A38" s="554"/>
      <c r="B38" s="552"/>
      <c r="C38" s="110">
        <v>26</v>
      </c>
      <c r="D38" s="66"/>
      <c r="E38" s="66"/>
      <c r="F38" s="66"/>
      <c r="G38" s="66"/>
      <c r="H38" s="66"/>
      <c r="I38" s="66"/>
      <c r="J38" s="66"/>
      <c r="K38" s="66"/>
      <c r="L38" s="66"/>
      <c r="M38" s="66"/>
      <c r="N38" s="66"/>
      <c r="O38" s="66"/>
      <c r="P38" s="54">
        <f t="shared" si="9"/>
        <v>0</v>
      </c>
    </row>
    <row r="39" spans="1:16" ht="15" customHeight="1" x14ac:dyDescent="0.25">
      <c r="A39" s="555"/>
      <c r="B39" s="552"/>
      <c r="C39" s="110">
        <v>27</v>
      </c>
      <c r="D39" s="66"/>
      <c r="E39" s="66"/>
      <c r="F39" s="66"/>
      <c r="G39" s="66"/>
      <c r="H39" s="66"/>
      <c r="I39" s="66"/>
      <c r="J39" s="66"/>
      <c r="K39" s="66"/>
      <c r="L39" s="66"/>
      <c r="M39" s="66"/>
      <c r="N39" s="66"/>
      <c r="O39" s="66"/>
      <c r="P39" s="54">
        <f t="shared" si="9"/>
        <v>0</v>
      </c>
    </row>
    <row r="40" spans="1:16" x14ac:dyDescent="0.25">
      <c r="A40" s="62">
        <v>1200</v>
      </c>
      <c r="B40" s="307" t="s">
        <v>2279</v>
      </c>
      <c r="C40" s="308"/>
      <c r="D40" s="63">
        <f>SUM(D41:D71)</f>
        <v>1828464</v>
      </c>
      <c r="E40" s="63">
        <f t="shared" ref="E40:N40" si="10">SUM(E41:E71)</f>
        <v>1825964</v>
      </c>
      <c r="F40" s="63">
        <f t="shared" si="10"/>
        <v>1899964</v>
      </c>
      <c r="G40" s="63">
        <f t="shared" si="10"/>
        <v>1936464</v>
      </c>
      <c r="H40" s="63">
        <f t="shared" si="10"/>
        <v>1946964</v>
      </c>
      <c r="I40" s="63">
        <f t="shared" si="10"/>
        <v>1911964</v>
      </c>
      <c r="J40" s="63">
        <f t="shared" si="10"/>
        <v>1877964</v>
      </c>
      <c r="K40" s="63">
        <f t="shared" si="10"/>
        <v>1891964</v>
      </c>
      <c r="L40" s="63">
        <f t="shared" si="10"/>
        <v>1877964</v>
      </c>
      <c r="M40" s="63">
        <f t="shared" si="10"/>
        <v>1824464</v>
      </c>
      <c r="N40" s="63">
        <f t="shared" si="10"/>
        <v>1798964</v>
      </c>
      <c r="O40" s="63">
        <f>SUM(O41:O71)</f>
        <v>1698465</v>
      </c>
      <c r="P40" s="38">
        <f>SUM(P41:P71)</f>
        <v>22319569</v>
      </c>
    </row>
    <row r="41" spans="1:16" ht="15" customHeight="1" x14ac:dyDescent="0.25">
      <c r="A41" s="553">
        <v>121</v>
      </c>
      <c r="B41" s="551" t="s">
        <v>25</v>
      </c>
      <c r="C41" s="110">
        <v>11</v>
      </c>
      <c r="D41" s="12">
        <v>218500</v>
      </c>
      <c r="E41" s="12">
        <v>216000</v>
      </c>
      <c r="F41" s="12">
        <v>290000</v>
      </c>
      <c r="G41" s="12">
        <v>326500</v>
      </c>
      <c r="H41" s="12">
        <v>337000</v>
      </c>
      <c r="I41" s="12">
        <v>302000</v>
      </c>
      <c r="J41" s="12">
        <v>268000</v>
      </c>
      <c r="K41" s="12">
        <v>282000</v>
      </c>
      <c r="L41" s="12">
        <v>268000</v>
      </c>
      <c r="M41" s="12">
        <v>214500</v>
      </c>
      <c r="N41" s="12">
        <v>189000</v>
      </c>
      <c r="O41" s="12">
        <v>88500</v>
      </c>
      <c r="P41" s="54">
        <f>SUM(D41:O41)</f>
        <v>3000000</v>
      </c>
    </row>
    <row r="42" spans="1:16" ht="15" customHeight="1" x14ac:dyDescent="0.25">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25">
      <c r="A43" s="554"/>
      <c r="B43" s="552"/>
      <c r="C43" s="110">
        <v>13</v>
      </c>
      <c r="D43" s="12"/>
      <c r="E43" s="12"/>
      <c r="F43" s="12"/>
      <c r="G43" s="12"/>
      <c r="H43" s="12"/>
      <c r="I43" s="12"/>
      <c r="J43" s="12"/>
      <c r="K43" s="12"/>
      <c r="L43" s="12"/>
      <c r="M43" s="12"/>
      <c r="N43" s="12"/>
      <c r="O43" s="12"/>
      <c r="P43" s="54">
        <f t="shared" si="11"/>
        <v>0</v>
      </c>
    </row>
    <row r="44" spans="1:16" ht="15" customHeight="1" x14ac:dyDescent="0.25">
      <c r="A44" s="554"/>
      <c r="B44" s="552"/>
      <c r="C44" s="110">
        <v>14</v>
      </c>
      <c r="D44" s="12"/>
      <c r="E44" s="12"/>
      <c r="F44" s="12"/>
      <c r="G44" s="12"/>
      <c r="H44" s="12"/>
      <c r="I44" s="12"/>
      <c r="J44" s="12"/>
      <c r="K44" s="12"/>
      <c r="L44" s="12"/>
      <c r="M44" s="12"/>
      <c r="N44" s="12"/>
      <c r="O44" s="12"/>
      <c r="P44" s="54">
        <f t="shared" si="11"/>
        <v>0</v>
      </c>
    </row>
    <row r="45" spans="1:16" ht="15" customHeight="1" x14ac:dyDescent="0.25">
      <c r="A45" s="554"/>
      <c r="B45" s="552"/>
      <c r="C45" s="110">
        <v>15</v>
      </c>
      <c r="D45" s="12"/>
      <c r="E45" s="12"/>
      <c r="F45" s="12"/>
      <c r="G45" s="12"/>
      <c r="H45" s="12"/>
      <c r="I45" s="12"/>
      <c r="J45" s="12"/>
      <c r="K45" s="12"/>
      <c r="L45" s="12"/>
      <c r="M45" s="12"/>
      <c r="N45" s="12"/>
      <c r="O45" s="12"/>
      <c r="P45" s="54">
        <f t="shared" si="11"/>
        <v>0</v>
      </c>
    </row>
    <row r="46" spans="1:16" ht="15" customHeight="1" x14ac:dyDescent="0.25">
      <c r="A46" s="554"/>
      <c r="B46" s="552"/>
      <c r="C46" s="110">
        <v>16</v>
      </c>
      <c r="D46" s="12"/>
      <c r="E46" s="12"/>
      <c r="F46" s="12"/>
      <c r="G46" s="12"/>
      <c r="H46" s="12"/>
      <c r="I46" s="12"/>
      <c r="J46" s="12"/>
      <c r="K46" s="12"/>
      <c r="L46" s="12"/>
      <c r="M46" s="12"/>
      <c r="N46" s="12"/>
      <c r="O46" s="12"/>
      <c r="P46" s="54">
        <f t="shared" si="11"/>
        <v>0</v>
      </c>
    </row>
    <row r="47" spans="1:16" ht="15" customHeight="1" x14ac:dyDescent="0.25">
      <c r="A47" s="554"/>
      <c r="B47" s="552"/>
      <c r="C47" s="110">
        <v>17</v>
      </c>
      <c r="D47" s="12"/>
      <c r="E47" s="12"/>
      <c r="F47" s="12"/>
      <c r="G47" s="12"/>
      <c r="H47" s="12"/>
      <c r="I47" s="12"/>
      <c r="J47" s="12"/>
      <c r="K47" s="12"/>
      <c r="L47" s="12"/>
      <c r="M47" s="12"/>
      <c r="N47" s="12"/>
      <c r="O47" s="12"/>
      <c r="P47" s="54">
        <f t="shared" si="11"/>
        <v>0</v>
      </c>
    </row>
    <row r="48" spans="1:16" ht="15" customHeight="1" x14ac:dyDescent="0.25">
      <c r="A48" s="554"/>
      <c r="B48" s="552"/>
      <c r="C48" s="110">
        <v>25</v>
      </c>
      <c r="D48" s="12"/>
      <c r="E48" s="12"/>
      <c r="F48" s="12"/>
      <c r="G48" s="12"/>
      <c r="H48" s="12"/>
      <c r="I48" s="12"/>
      <c r="J48" s="12"/>
      <c r="K48" s="12"/>
      <c r="L48" s="12"/>
      <c r="M48" s="12"/>
      <c r="N48" s="12"/>
      <c r="O48" s="12"/>
      <c r="P48" s="54">
        <f t="shared" si="11"/>
        <v>0</v>
      </c>
    </row>
    <row r="49" spans="1:16" ht="15" customHeight="1" x14ac:dyDescent="0.25">
      <c r="A49" s="554"/>
      <c r="B49" s="552"/>
      <c r="C49" s="110">
        <v>26</v>
      </c>
      <c r="D49" s="12"/>
      <c r="E49" s="12"/>
      <c r="F49" s="12"/>
      <c r="G49" s="12"/>
      <c r="H49" s="12"/>
      <c r="I49" s="12"/>
      <c r="J49" s="12"/>
      <c r="K49" s="12"/>
      <c r="L49" s="12"/>
      <c r="M49" s="12"/>
      <c r="N49" s="12"/>
      <c r="O49" s="12"/>
      <c r="P49" s="54">
        <f t="shared" si="11"/>
        <v>0</v>
      </c>
    </row>
    <row r="50" spans="1:16" ht="15" customHeight="1" x14ac:dyDescent="0.25">
      <c r="A50" s="555"/>
      <c r="B50" s="552"/>
      <c r="C50" s="110">
        <v>27</v>
      </c>
      <c r="D50" s="12"/>
      <c r="E50" s="12"/>
      <c r="F50" s="12"/>
      <c r="G50" s="12"/>
      <c r="H50" s="12"/>
      <c r="I50" s="12"/>
      <c r="J50" s="12"/>
      <c r="K50" s="12"/>
      <c r="L50" s="12"/>
      <c r="M50" s="12"/>
      <c r="N50" s="12"/>
      <c r="O50" s="12"/>
      <c r="P50" s="54">
        <f t="shared" si="11"/>
        <v>0</v>
      </c>
    </row>
    <row r="51" spans="1:16" ht="15" customHeight="1" x14ac:dyDescent="0.25">
      <c r="A51" s="553">
        <v>122</v>
      </c>
      <c r="B51" s="551" t="s">
        <v>26</v>
      </c>
      <c r="C51" s="110">
        <v>11</v>
      </c>
      <c r="D51" s="12"/>
      <c r="E51" s="12"/>
      <c r="F51" s="12"/>
      <c r="G51" s="12"/>
      <c r="H51" s="12"/>
      <c r="I51" s="12"/>
      <c r="J51" s="12"/>
      <c r="K51" s="12"/>
      <c r="L51" s="12"/>
      <c r="M51" s="12"/>
      <c r="N51" s="12"/>
      <c r="O51" s="12"/>
      <c r="P51" s="54">
        <f t="shared" si="11"/>
        <v>0</v>
      </c>
    </row>
    <row r="52" spans="1:16" ht="15" customHeight="1" x14ac:dyDescent="0.25">
      <c r="A52" s="554"/>
      <c r="B52" s="552"/>
      <c r="C52" s="110">
        <v>12</v>
      </c>
      <c r="D52" s="12"/>
      <c r="E52" s="12"/>
      <c r="F52" s="12"/>
      <c r="G52" s="12"/>
      <c r="H52" s="12"/>
      <c r="I52" s="12"/>
      <c r="J52" s="12"/>
      <c r="K52" s="12"/>
      <c r="L52" s="12"/>
      <c r="M52" s="12"/>
      <c r="N52" s="12"/>
      <c r="O52" s="12"/>
      <c r="P52" s="54">
        <f t="shared" si="11"/>
        <v>0</v>
      </c>
    </row>
    <row r="53" spans="1:16" ht="15" customHeight="1" x14ac:dyDescent="0.25">
      <c r="A53" s="554"/>
      <c r="B53" s="552"/>
      <c r="C53" s="110">
        <v>13</v>
      </c>
      <c r="D53" s="12"/>
      <c r="E53" s="12"/>
      <c r="F53" s="12"/>
      <c r="G53" s="12"/>
      <c r="H53" s="12"/>
      <c r="I53" s="12"/>
      <c r="J53" s="12"/>
      <c r="K53" s="12"/>
      <c r="L53" s="12"/>
      <c r="M53" s="12"/>
      <c r="N53" s="12"/>
      <c r="O53" s="12"/>
      <c r="P53" s="54">
        <f t="shared" si="11"/>
        <v>0</v>
      </c>
    </row>
    <row r="54" spans="1:16" ht="15" customHeight="1" x14ac:dyDescent="0.25">
      <c r="A54" s="554"/>
      <c r="B54" s="552"/>
      <c r="C54" s="110">
        <v>14</v>
      </c>
      <c r="D54" s="12"/>
      <c r="E54" s="12"/>
      <c r="F54" s="12"/>
      <c r="G54" s="12"/>
      <c r="H54" s="12"/>
      <c r="I54" s="12"/>
      <c r="J54" s="12"/>
      <c r="K54" s="12"/>
      <c r="L54" s="12"/>
      <c r="M54" s="12"/>
      <c r="N54" s="12"/>
      <c r="O54" s="12"/>
      <c r="P54" s="54">
        <f t="shared" si="11"/>
        <v>0</v>
      </c>
    </row>
    <row r="55" spans="1:16" ht="15" customHeight="1" x14ac:dyDescent="0.25">
      <c r="A55" s="554"/>
      <c r="B55" s="552"/>
      <c r="C55" s="110">
        <v>15</v>
      </c>
      <c r="D55" s="12">
        <v>1609964</v>
      </c>
      <c r="E55" s="12">
        <v>1609964</v>
      </c>
      <c r="F55" s="12">
        <v>1609964</v>
      </c>
      <c r="G55" s="12">
        <v>1609964</v>
      </c>
      <c r="H55" s="12">
        <v>1609964</v>
      </c>
      <c r="I55" s="12">
        <v>1609964</v>
      </c>
      <c r="J55" s="12">
        <v>1609964</v>
      </c>
      <c r="K55" s="12">
        <v>1609964</v>
      </c>
      <c r="L55" s="12">
        <v>1609964</v>
      </c>
      <c r="M55" s="12">
        <v>1609964</v>
      </c>
      <c r="N55" s="12">
        <v>1609964</v>
      </c>
      <c r="O55" s="12">
        <v>1609965</v>
      </c>
      <c r="P55" s="54">
        <f t="shared" si="11"/>
        <v>19319569</v>
      </c>
    </row>
    <row r="56" spans="1:16" ht="15" customHeight="1" x14ac:dyDescent="0.25">
      <c r="A56" s="554"/>
      <c r="B56" s="552"/>
      <c r="C56" s="110">
        <v>16</v>
      </c>
      <c r="D56" s="12"/>
      <c r="E56" s="12"/>
      <c r="F56" s="12"/>
      <c r="G56" s="12"/>
      <c r="H56" s="12"/>
      <c r="I56" s="12"/>
      <c r="J56" s="12"/>
      <c r="K56" s="12"/>
      <c r="L56" s="12"/>
      <c r="M56" s="12"/>
      <c r="N56" s="12"/>
      <c r="O56" s="12"/>
      <c r="P56" s="54">
        <f t="shared" si="11"/>
        <v>0</v>
      </c>
    </row>
    <row r="57" spans="1:16" ht="15" customHeight="1" x14ac:dyDescent="0.25">
      <c r="A57" s="554"/>
      <c r="B57" s="552"/>
      <c r="C57" s="110">
        <v>17</v>
      </c>
      <c r="D57" s="12"/>
      <c r="E57" s="12"/>
      <c r="F57" s="12"/>
      <c r="G57" s="12"/>
      <c r="H57" s="12"/>
      <c r="I57" s="12"/>
      <c r="J57" s="12"/>
      <c r="K57" s="12"/>
      <c r="L57" s="12"/>
      <c r="M57" s="12"/>
      <c r="N57" s="12"/>
      <c r="O57" s="12"/>
      <c r="P57" s="54">
        <f t="shared" si="11"/>
        <v>0</v>
      </c>
    </row>
    <row r="58" spans="1:16" ht="15" customHeight="1" x14ac:dyDescent="0.25">
      <c r="A58" s="554"/>
      <c r="B58" s="552"/>
      <c r="C58" s="110">
        <v>25</v>
      </c>
      <c r="D58" s="12"/>
      <c r="E58" s="12"/>
      <c r="F58" s="12"/>
      <c r="G58" s="12"/>
      <c r="H58" s="12"/>
      <c r="I58" s="12"/>
      <c r="J58" s="12"/>
      <c r="K58" s="12"/>
      <c r="L58" s="12"/>
      <c r="M58" s="12"/>
      <c r="N58" s="12"/>
      <c r="O58" s="12"/>
      <c r="P58" s="54">
        <f t="shared" si="11"/>
        <v>0</v>
      </c>
    </row>
    <row r="59" spans="1:16" ht="15" customHeight="1" x14ac:dyDescent="0.25">
      <c r="A59" s="554"/>
      <c r="B59" s="552"/>
      <c r="C59" s="110">
        <v>26</v>
      </c>
      <c r="D59" s="12"/>
      <c r="E59" s="12"/>
      <c r="F59" s="12"/>
      <c r="G59" s="12"/>
      <c r="H59" s="12"/>
      <c r="I59" s="12"/>
      <c r="J59" s="12"/>
      <c r="K59" s="12"/>
      <c r="L59" s="12"/>
      <c r="M59" s="12"/>
      <c r="N59" s="12"/>
      <c r="O59" s="12"/>
      <c r="P59" s="54">
        <f t="shared" si="11"/>
        <v>0</v>
      </c>
    </row>
    <row r="60" spans="1:16" ht="15" customHeight="1" x14ac:dyDescent="0.25">
      <c r="A60" s="555"/>
      <c r="B60" s="552"/>
      <c r="C60" s="110">
        <v>27</v>
      </c>
      <c r="D60" s="12"/>
      <c r="E60" s="12"/>
      <c r="F60" s="12"/>
      <c r="G60" s="12"/>
      <c r="H60" s="12"/>
      <c r="I60" s="12"/>
      <c r="J60" s="12"/>
      <c r="K60" s="12"/>
      <c r="L60" s="12"/>
      <c r="M60" s="12"/>
      <c r="N60" s="12"/>
      <c r="O60" s="12"/>
      <c r="P60" s="54">
        <f t="shared" si="11"/>
        <v>0</v>
      </c>
    </row>
    <row r="61" spans="1:16" ht="15" customHeight="1" x14ac:dyDescent="0.25">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25">
      <c r="A62" s="554"/>
      <c r="B62" s="552"/>
      <c r="C62" s="110">
        <v>12</v>
      </c>
      <c r="D62" s="12"/>
      <c r="E62" s="12"/>
      <c r="F62" s="12"/>
      <c r="G62" s="12"/>
      <c r="H62" s="12"/>
      <c r="I62" s="12"/>
      <c r="J62" s="12"/>
      <c r="K62" s="12"/>
      <c r="L62" s="12"/>
      <c r="M62" s="12"/>
      <c r="N62" s="12"/>
      <c r="O62" s="12"/>
      <c r="P62" s="54">
        <f t="shared" si="11"/>
        <v>0</v>
      </c>
    </row>
    <row r="63" spans="1:16" ht="15" customHeight="1" x14ac:dyDescent="0.25">
      <c r="A63" s="554"/>
      <c r="B63" s="552"/>
      <c r="C63" s="110">
        <v>13</v>
      </c>
      <c r="D63" s="12"/>
      <c r="E63" s="12"/>
      <c r="F63" s="12"/>
      <c r="G63" s="12"/>
      <c r="H63" s="12"/>
      <c r="I63" s="12"/>
      <c r="J63" s="12"/>
      <c r="K63" s="12"/>
      <c r="L63" s="12"/>
      <c r="M63" s="12"/>
      <c r="N63" s="12"/>
      <c r="O63" s="12"/>
      <c r="P63" s="54">
        <f t="shared" si="11"/>
        <v>0</v>
      </c>
    </row>
    <row r="64" spans="1:16" ht="15" customHeight="1" x14ac:dyDescent="0.25">
      <c r="A64" s="554"/>
      <c r="B64" s="552"/>
      <c r="C64" s="110">
        <v>14</v>
      </c>
      <c r="D64" s="12"/>
      <c r="E64" s="12"/>
      <c r="F64" s="12"/>
      <c r="G64" s="12"/>
      <c r="H64" s="12"/>
      <c r="I64" s="12"/>
      <c r="J64" s="12"/>
      <c r="K64" s="12"/>
      <c r="L64" s="12"/>
      <c r="M64" s="12"/>
      <c r="N64" s="12"/>
      <c r="O64" s="12"/>
      <c r="P64" s="54">
        <f t="shared" si="11"/>
        <v>0</v>
      </c>
    </row>
    <row r="65" spans="1:16" ht="15" customHeight="1" x14ac:dyDescent="0.25">
      <c r="A65" s="554"/>
      <c r="B65" s="552"/>
      <c r="C65" s="110">
        <v>15</v>
      </c>
      <c r="D65" s="12"/>
      <c r="E65" s="12"/>
      <c r="F65" s="12"/>
      <c r="G65" s="12"/>
      <c r="H65" s="12"/>
      <c r="I65" s="12"/>
      <c r="J65" s="12"/>
      <c r="K65" s="12"/>
      <c r="L65" s="12"/>
      <c r="M65" s="12"/>
      <c r="N65" s="12"/>
      <c r="O65" s="12"/>
      <c r="P65" s="54">
        <f t="shared" si="11"/>
        <v>0</v>
      </c>
    </row>
    <row r="66" spans="1:16" ht="15" customHeight="1" x14ac:dyDescent="0.25">
      <c r="A66" s="554"/>
      <c r="B66" s="552"/>
      <c r="C66" s="110">
        <v>16</v>
      </c>
      <c r="D66" s="12"/>
      <c r="E66" s="12"/>
      <c r="F66" s="12"/>
      <c r="G66" s="12"/>
      <c r="H66" s="12"/>
      <c r="I66" s="12"/>
      <c r="J66" s="12"/>
      <c r="K66" s="12"/>
      <c r="L66" s="12"/>
      <c r="M66" s="12"/>
      <c r="N66" s="12"/>
      <c r="O66" s="12"/>
      <c r="P66" s="54">
        <f t="shared" si="11"/>
        <v>0</v>
      </c>
    </row>
    <row r="67" spans="1:16" ht="15" customHeight="1" x14ac:dyDescent="0.25">
      <c r="A67" s="554"/>
      <c r="B67" s="552"/>
      <c r="C67" s="110">
        <v>17</v>
      </c>
      <c r="D67" s="12"/>
      <c r="E67" s="12"/>
      <c r="F67" s="12"/>
      <c r="G67" s="12"/>
      <c r="H67" s="12"/>
      <c r="I67" s="12"/>
      <c r="J67" s="12"/>
      <c r="K67" s="12"/>
      <c r="L67" s="12"/>
      <c r="M67" s="12"/>
      <c r="N67" s="12"/>
      <c r="O67" s="12"/>
      <c r="P67" s="54">
        <f t="shared" si="11"/>
        <v>0</v>
      </c>
    </row>
    <row r="68" spans="1:16" ht="15" customHeight="1" x14ac:dyDescent="0.25">
      <c r="A68" s="554"/>
      <c r="B68" s="552"/>
      <c r="C68" s="110">
        <v>25</v>
      </c>
      <c r="D68" s="12"/>
      <c r="E68" s="12"/>
      <c r="F68" s="12"/>
      <c r="G68" s="12"/>
      <c r="H68" s="12"/>
      <c r="I68" s="12"/>
      <c r="J68" s="12"/>
      <c r="K68" s="12"/>
      <c r="L68" s="12"/>
      <c r="M68" s="12"/>
      <c r="N68" s="12"/>
      <c r="O68" s="12"/>
      <c r="P68" s="54">
        <f t="shared" si="11"/>
        <v>0</v>
      </c>
    </row>
    <row r="69" spans="1:16" ht="15" customHeight="1" x14ac:dyDescent="0.25">
      <c r="A69" s="554"/>
      <c r="B69" s="552"/>
      <c r="C69" s="110">
        <v>26</v>
      </c>
      <c r="D69" s="12"/>
      <c r="E69" s="12"/>
      <c r="F69" s="12"/>
      <c r="G69" s="12"/>
      <c r="H69" s="12"/>
      <c r="I69" s="12"/>
      <c r="J69" s="12"/>
      <c r="K69" s="12"/>
      <c r="L69" s="12"/>
      <c r="M69" s="12"/>
      <c r="N69" s="12"/>
      <c r="O69" s="12"/>
      <c r="P69" s="54">
        <f t="shared" si="11"/>
        <v>0</v>
      </c>
    </row>
    <row r="70" spans="1:16" ht="15" customHeight="1" x14ac:dyDescent="0.25">
      <c r="A70" s="555"/>
      <c r="B70" s="552"/>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2280</v>
      </c>
      <c r="C72" s="308"/>
      <c r="D72" s="63">
        <f>SUM(D73:D134)</f>
        <v>190000</v>
      </c>
      <c r="E72" s="63">
        <f t="shared" ref="E72:O72" si="12">SUM(E73:E134)</f>
        <v>364566</v>
      </c>
      <c r="F72" s="63">
        <f t="shared" si="12"/>
        <v>189938</v>
      </c>
      <c r="G72" s="63">
        <f t="shared" si="12"/>
        <v>425954</v>
      </c>
      <c r="H72" s="63">
        <f t="shared" si="12"/>
        <v>262750</v>
      </c>
      <c r="I72" s="63">
        <f t="shared" si="12"/>
        <v>188400</v>
      </c>
      <c r="J72" s="63">
        <f t="shared" si="12"/>
        <v>291400</v>
      </c>
      <c r="K72" s="63">
        <f t="shared" si="12"/>
        <v>165500</v>
      </c>
      <c r="L72" s="63">
        <f t="shared" si="12"/>
        <v>321000</v>
      </c>
      <c r="M72" s="63">
        <f t="shared" si="12"/>
        <v>168885</v>
      </c>
      <c r="N72" s="63">
        <f t="shared" si="12"/>
        <v>164000</v>
      </c>
      <c r="O72" s="63">
        <f t="shared" si="12"/>
        <v>11805806</v>
      </c>
      <c r="P72" s="63">
        <f>SUM(P73:P134)</f>
        <v>14538199</v>
      </c>
    </row>
    <row r="73" spans="1:16" ht="15" customHeight="1" x14ac:dyDescent="0.25">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4"/>
      <c r="B74" s="552"/>
      <c r="C74" s="110">
        <v>12</v>
      </c>
      <c r="D74" s="12"/>
      <c r="E74" s="12"/>
      <c r="F74" s="12"/>
      <c r="G74" s="12"/>
      <c r="H74" s="12"/>
      <c r="I74" s="12"/>
      <c r="J74" s="12"/>
      <c r="K74" s="12"/>
      <c r="L74" s="12"/>
      <c r="M74" s="12"/>
      <c r="N74" s="12"/>
      <c r="O74" s="12"/>
      <c r="P74" s="54">
        <f t="shared" si="13"/>
        <v>0</v>
      </c>
    </row>
    <row r="75" spans="1:16" ht="15" customHeight="1" x14ac:dyDescent="0.25">
      <c r="A75" s="554"/>
      <c r="B75" s="552"/>
      <c r="C75" s="110">
        <v>13</v>
      </c>
      <c r="D75" s="12"/>
      <c r="E75" s="12"/>
      <c r="F75" s="12"/>
      <c r="G75" s="12"/>
      <c r="H75" s="12"/>
      <c r="I75" s="12"/>
      <c r="J75" s="12"/>
      <c r="K75" s="12"/>
      <c r="L75" s="12"/>
      <c r="M75" s="12"/>
      <c r="N75" s="12"/>
      <c r="O75" s="12"/>
      <c r="P75" s="54">
        <f t="shared" si="13"/>
        <v>0</v>
      </c>
    </row>
    <row r="76" spans="1:16" ht="15" customHeight="1" x14ac:dyDescent="0.25">
      <c r="A76" s="554"/>
      <c r="B76" s="552"/>
      <c r="C76" s="110">
        <v>14</v>
      </c>
      <c r="D76" s="12"/>
      <c r="E76" s="12"/>
      <c r="F76" s="12"/>
      <c r="G76" s="12"/>
      <c r="H76" s="12"/>
      <c r="I76" s="12"/>
      <c r="J76" s="12"/>
      <c r="K76" s="12"/>
      <c r="L76" s="12"/>
      <c r="M76" s="12"/>
      <c r="N76" s="12"/>
      <c r="O76" s="12"/>
      <c r="P76" s="54">
        <f t="shared" si="13"/>
        <v>0</v>
      </c>
    </row>
    <row r="77" spans="1:16" ht="15" customHeight="1" x14ac:dyDescent="0.25">
      <c r="A77" s="554"/>
      <c r="B77" s="552"/>
      <c r="C77" s="110">
        <v>15</v>
      </c>
      <c r="D77" s="12"/>
      <c r="E77" s="12"/>
      <c r="F77" s="12"/>
      <c r="G77" s="12"/>
      <c r="H77" s="12"/>
      <c r="I77" s="12"/>
      <c r="J77" s="12"/>
      <c r="K77" s="12"/>
      <c r="L77" s="12"/>
      <c r="M77" s="12"/>
      <c r="N77" s="12"/>
      <c r="O77" s="12"/>
      <c r="P77" s="54">
        <f t="shared" si="13"/>
        <v>0</v>
      </c>
    </row>
    <row r="78" spans="1:16" ht="15" customHeight="1" x14ac:dyDescent="0.25">
      <c r="A78" s="554"/>
      <c r="B78" s="552"/>
      <c r="C78" s="110">
        <v>16</v>
      </c>
      <c r="D78" s="12"/>
      <c r="E78" s="12"/>
      <c r="F78" s="12"/>
      <c r="G78" s="12"/>
      <c r="H78" s="12"/>
      <c r="I78" s="12"/>
      <c r="J78" s="12"/>
      <c r="K78" s="12"/>
      <c r="L78" s="12"/>
      <c r="M78" s="12"/>
      <c r="N78" s="12"/>
      <c r="O78" s="12"/>
      <c r="P78" s="54">
        <f t="shared" si="13"/>
        <v>0</v>
      </c>
    </row>
    <row r="79" spans="1:16" ht="15" customHeight="1" x14ac:dyDescent="0.25">
      <c r="A79" s="554"/>
      <c r="B79" s="552"/>
      <c r="C79" s="110">
        <v>17</v>
      </c>
      <c r="D79" s="12"/>
      <c r="E79" s="12"/>
      <c r="F79" s="12"/>
      <c r="G79" s="12"/>
      <c r="H79" s="12"/>
      <c r="I79" s="12"/>
      <c r="J79" s="12"/>
      <c r="K79" s="12"/>
      <c r="L79" s="12"/>
      <c r="M79" s="12"/>
      <c r="N79" s="12"/>
      <c r="O79" s="12"/>
      <c r="P79" s="54">
        <f t="shared" si="13"/>
        <v>0</v>
      </c>
    </row>
    <row r="80" spans="1:16" ht="15" customHeight="1" x14ac:dyDescent="0.25">
      <c r="A80" s="554"/>
      <c r="B80" s="552"/>
      <c r="C80" s="110">
        <v>25</v>
      </c>
      <c r="D80" s="12"/>
      <c r="E80" s="12"/>
      <c r="F80" s="12"/>
      <c r="G80" s="12"/>
      <c r="H80" s="12"/>
      <c r="I80" s="12"/>
      <c r="J80" s="12"/>
      <c r="K80" s="12"/>
      <c r="L80" s="12"/>
      <c r="M80" s="12"/>
      <c r="N80" s="12"/>
      <c r="O80" s="12"/>
      <c r="P80" s="54">
        <f t="shared" si="13"/>
        <v>0</v>
      </c>
    </row>
    <row r="81" spans="1:16" ht="15" customHeight="1" x14ac:dyDescent="0.25">
      <c r="A81" s="554"/>
      <c r="B81" s="552"/>
      <c r="C81" s="110">
        <v>26</v>
      </c>
      <c r="D81" s="12"/>
      <c r="E81" s="12"/>
      <c r="F81" s="12"/>
      <c r="G81" s="12"/>
      <c r="H81" s="12"/>
      <c r="I81" s="12"/>
      <c r="J81" s="12"/>
      <c r="K81" s="12"/>
      <c r="L81" s="12"/>
      <c r="M81" s="12"/>
      <c r="N81" s="12"/>
      <c r="O81" s="12"/>
      <c r="P81" s="54">
        <f t="shared" si="13"/>
        <v>0</v>
      </c>
    </row>
    <row r="82" spans="1:16" ht="15" customHeight="1" x14ac:dyDescent="0.25">
      <c r="A82" s="555"/>
      <c r="B82" s="552"/>
      <c r="C82" s="110">
        <v>27</v>
      </c>
      <c r="D82" s="12"/>
      <c r="E82" s="12"/>
      <c r="F82" s="12"/>
      <c r="G82" s="12"/>
      <c r="H82" s="12"/>
      <c r="I82" s="12"/>
      <c r="J82" s="12"/>
      <c r="K82" s="12"/>
      <c r="L82" s="12"/>
      <c r="M82" s="12"/>
      <c r="N82" s="12"/>
      <c r="O82" s="12"/>
      <c r="P82" s="54">
        <f t="shared" si="13"/>
        <v>0</v>
      </c>
    </row>
    <row r="83" spans="1:16" ht="15" customHeight="1" x14ac:dyDescent="0.25">
      <c r="A83" s="553">
        <v>132</v>
      </c>
      <c r="B83" s="551" t="s">
        <v>31</v>
      </c>
      <c r="C83" s="110">
        <v>11</v>
      </c>
      <c r="D83" s="12"/>
      <c r="E83" s="12"/>
      <c r="F83" s="12"/>
      <c r="G83" s="12"/>
      <c r="H83" s="12"/>
      <c r="I83" s="12"/>
      <c r="J83" s="12"/>
      <c r="K83" s="12"/>
      <c r="L83" s="12"/>
      <c r="M83" s="12"/>
      <c r="N83" s="12"/>
      <c r="O83" s="12"/>
      <c r="P83" s="54">
        <f t="shared" si="13"/>
        <v>0</v>
      </c>
    </row>
    <row r="84" spans="1:16" ht="15" customHeight="1" x14ac:dyDescent="0.25">
      <c r="A84" s="554"/>
      <c r="B84" s="552"/>
      <c r="C84" s="110">
        <v>12</v>
      </c>
      <c r="D84" s="12"/>
      <c r="E84" s="12"/>
      <c r="F84" s="12"/>
      <c r="G84" s="12"/>
      <c r="H84" s="12"/>
      <c r="I84" s="12"/>
      <c r="J84" s="12"/>
      <c r="K84" s="12"/>
      <c r="L84" s="12"/>
      <c r="M84" s="12"/>
      <c r="N84" s="12"/>
      <c r="O84" s="12"/>
      <c r="P84" s="54">
        <f t="shared" si="13"/>
        <v>0</v>
      </c>
    </row>
    <row r="85" spans="1:16" ht="15" customHeight="1" x14ac:dyDescent="0.25">
      <c r="A85" s="554"/>
      <c r="B85" s="552"/>
      <c r="C85" s="110">
        <v>13</v>
      </c>
      <c r="D85" s="12"/>
      <c r="E85" s="12"/>
      <c r="F85" s="12"/>
      <c r="G85" s="12"/>
      <c r="H85" s="12"/>
      <c r="I85" s="12"/>
      <c r="J85" s="12"/>
      <c r="K85" s="12"/>
      <c r="L85" s="12"/>
      <c r="M85" s="12"/>
      <c r="N85" s="12"/>
      <c r="O85" s="12"/>
      <c r="P85" s="54">
        <f t="shared" si="13"/>
        <v>0</v>
      </c>
    </row>
    <row r="86" spans="1:16" ht="15" customHeight="1" x14ac:dyDescent="0.25">
      <c r="A86" s="554"/>
      <c r="B86" s="552"/>
      <c r="C86" s="110">
        <v>14</v>
      </c>
      <c r="D86" s="12"/>
      <c r="E86" s="12"/>
      <c r="F86" s="12"/>
      <c r="G86" s="12"/>
      <c r="H86" s="12"/>
      <c r="I86" s="12"/>
      <c r="J86" s="12"/>
      <c r="K86" s="12"/>
      <c r="L86" s="12"/>
      <c r="M86" s="12"/>
      <c r="N86" s="12"/>
      <c r="O86" s="12"/>
      <c r="P86" s="54">
        <f t="shared" si="13"/>
        <v>0</v>
      </c>
    </row>
    <row r="87" spans="1:16" ht="15" customHeight="1" x14ac:dyDescent="0.25">
      <c r="A87" s="554"/>
      <c r="B87" s="552"/>
      <c r="C87" s="110">
        <v>15</v>
      </c>
      <c r="D87" s="12">
        <v>100000</v>
      </c>
      <c r="E87" s="12">
        <v>79493</v>
      </c>
      <c r="F87" s="12"/>
      <c r="G87" s="12"/>
      <c r="H87" s="12"/>
      <c r="I87" s="12">
        <v>13100</v>
      </c>
      <c r="J87" s="12">
        <v>35300</v>
      </c>
      <c r="K87" s="12">
        <v>7500</v>
      </c>
      <c r="L87" s="12"/>
      <c r="M87" s="12"/>
      <c r="N87" s="12"/>
      <c r="O87" s="12">
        <v>9297139</v>
      </c>
      <c r="P87" s="54">
        <f t="shared" si="13"/>
        <v>9532532</v>
      </c>
    </row>
    <row r="88" spans="1:16" ht="15" customHeight="1" x14ac:dyDescent="0.25">
      <c r="A88" s="554"/>
      <c r="B88" s="552"/>
      <c r="C88" s="110">
        <v>16</v>
      </c>
      <c r="D88" s="12"/>
      <c r="E88" s="12"/>
      <c r="F88" s="12"/>
      <c r="G88" s="12"/>
      <c r="H88" s="12"/>
      <c r="I88" s="12"/>
      <c r="J88" s="12"/>
      <c r="K88" s="12"/>
      <c r="L88" s="12"/>
      <c r="M88" s="12"/>
      <c r="N88" s="12"/>
      <c r="O88" s="12"/>
      <c r="P88" s="54">
        <f t="shared" si="13"/>
        <v>0</v>
      </c>
    </row>
    <row r="89" spans="1:16" ht="15" customHeight="1" x14ac:dyDescent="0.25">
      <c r="A89" s="554"/>
      <c r="B89" s="552"/>
      <c r="C89" s="110">
        <v>17</v>
      </c>
      <c r="D89" s="12"/>
      <c r="E89" s="12"/>
      <c r="F89" s="12"/>
      <c r="G89" s="12"/>
      <c r="H89" s="12"/>
      <c r="I89" s="12"/>
      <c r="J89" s="12"/>
      <c r="K89" s="12"/>
      <c r="L89" s="12"/>
      <c r="M89" s="12"/>
      <c r="N89" s="12"/>
      <c r="O89" s="12"/>
      <c r="P89" s="54">
        <f t="shared" si="13"/>
        <v>0</v>
      </c>
    </row>
    <row r="90" spans="1:16" ht="15" customHeight="1" x14ac:dyDescent="0.25">
      <c r="A90" s="554"/>
      <c r="B90" s="552"/>
      <c r="C90" s="110">
        <v>25</v>
      </c>
      <c r="D90" s="12"/>
      <c r="E90" s="12"/>
      <c r="F90" s="12"/>
      <c r="G90" s="12"/>
      <c r="H90" s="12"/>
      <c r="I90" s="12"/>
      <c r="J90" s="12"/>
      <c r="K90" s="12"/>
      <c r="L90" s="12"/>
      <c r="M90" s="12"/>
      <c r="N90" s="12"/>
      <c r="O90" s="12">
        <v>2405667</v>
      </c>
      <c r="P90" s="54">
        <f t="shared" si="13"/>
        <v>2405667</v>
      </c>
    </row>
    <row r="91" spans="1:16" ht="15" customHeight="1" x14ac:dyDescent="0.25">
      <c r="A91" s="554"/>
      <c r="B91" s="552"/>
      <c r="C91" s="110">
        <v>26</v>
      </c>
      <c r="D91" s="12"/>
      <c r="E91" s="12"/>
      <c r="F91" s="12"/>
      <c r="G91" s="12"/>
      <c r="H91" s="12"/>
      <c r="I91" s="12"/>
      <c r="J91" s="12"/>
      <c r="K91" s="12"/>
      <c r="L91" s="12"/>
      <c r="M91" s="12"/>
      <c r="N91" s="12"/>
      <c r="O91" s="12"/>
      <c r="P91" s="54">
        <f t="shared" si="13"/>
        <v>0</v>
      </c>
    </row>
    <row r="92" spans="1:16" ht="15" customHeight="1" x14ac:dyDescent="0.25">
      <c r="A92" s="555"/>
      <c r="B92" s="552"/>
      <c r="C92" s="110">
        <v>27</v>
      </c>
      <c r="D92" s="12"/>
      <c r="E92" s="12"/>
      <c r="F92" s="12"/>
      <c r="G92" s="12"/>
      <c r="H92" s="12"/>
      <c r="I92" s="12"/>
      <c r="J92" s="12"/>
      <c r="K92" s="12"/>
      <c r="L92" s="12"/>
      <c r="M92" s="12"/>
      <c r="N92" s="12"/>
      <c r="O92" s="12"/>
      <c r="P92" s="54">
        <f t="shared" si="13"/>
        <v>0</v>
      </c>
    </row>
    <row r="93" spans="1:16" ht="15" customHeight="1" x14ac:dyDescent="0.25">
      <c r="A93" s="553">
        <v>133</v>
      </c>
      <c r="B93" s="551" t="s">
        <v>32</v>
      </c>
      <c r="C93" s="110">
        <v>11</v>
      </c>
      <c r="D93" s="12">
        <v>70000</v>
      </c>
      <c r="E93" s="12">
        <v>235073</v>
      </c>
      <c r="F93" s="12">
        <v>189938</v>
      </c>
      <c r="G93" s="12">
        <v>395954</v>
      </c>
      <c r="H93" s="12">
        <v>262750</v>
      </c>
      <c r="I93" s="12">
        <v>175300</v>
      </c>
      <c r="J93" s="12">
        <v>256100</v>
      </c>
      <c r="K93" s="12">
        <v>158000</v>
      </c>
      <c r="L93" s="12">
        <v>321000</v>
      </c>
      <c r="M93" s="12">
        <v>168885</v>
      </c>
      <c r="N93" s="12">
        <v>164000</v>
      </c>
      <c r="O93" s="12">
        <v>103000</v>
      </c>
      <c r="P93" s="54">
        <f t="shared" si="13"/>
        <v>2500000</v>
      </c>
    </row>
    <row r="94" spans="1:16" ht="15" customHeight="1" x14ac:dyDescent="0.25">
      <c r="A94" s="554"/>
      <c r="B94" s="552"/>
      <c r="C94" s="110">
        <v>12</v>
      </c>
      <c r="D94" s="12"/>
      <c r="E94" s="12"/>
      <c r="F94" s="12"/>
      <c r="G94" s="12"/>
      <c r="H94" s="12"/>
      <c r="I94" s="12"/>
      <c r="J94" s="12"/>
      <c r="K94" s="12"/>
      <c r="L94" s="12"/>
      <c r="M94" s="12"/>
      <c r="N94" s="12"/>
      <c r="O94" s="12"/>
      <c r="P94" s="54">
        <f t="shared" si="13"/>
        <v>0</v>
      </c>
    </row>
    <row r="95" spans="1:16" ht="15" customHeight="1" x14ac:dyDescent="0.25">
      <c r="A95" s="554"/>
      <c r="B95" s="552"/>
      <c r="C95" s="110">
        <v>13</v>
      </c>
      <c r="D95" s="12"/>
      <c r="E95" s="12"/>
      <c r="F95" s="12"/>
      <c r="G95" s="12"/>
      <c r="H95" s="12"/>
      <c r="I95" s="12"/>
      <c r="J95" s="12"/>
      <c r="K95" s="12"/>
      <c r="L95" s="12"/>
      <c r="M95" s="12"/>
      <c r="N95" s="12"/>
      <c r="O95" s="12"/>
      <c r="P95" s="54">
        <f t="shared" si="13"/>
        <v>0</v>
      </c>
    </row>
    <row r="96" spans="1:16" ht="15" customHeight="1" x14ac:dyDescent="0.25">
      <c r="A96" s="554"/>
      <c r="B96" s="552"/>
      <c r="C96" s="110">
        <v>14</v>
      </c>
      <c r="D96" s="12"/>
      <c r="E96" s="12"/>
      <c r="F96" s="12"/>
      <c r="G96" s="12"/>
      <c r="H96" s="12"/>
      <c r="I96" s="12"/>
      <c r="J96" s="12"/>
      <c r="K96" s="12"/>
      <c r="L96" s="12"/>
      <c r="M96" s="12"/>
      <c r="N96" s="12"/>
      <c r="O96" s="12"/>
      <c r="P96" s="54">
        <f t="shared" si="13"/>
        <v>0</v>
      </c>
    </row>
    <row r="97" spans="1:16" ht="15" customHeight="1" x14ac:dyDescent="0.25">
      <c r="A97" s="554"/>
      <c r="B97" s="552"/>
      <c r="C97" s="110">
        <v>15</v>
      </c>
      <c r="D97" s="12"/>
      <c r="E97" s="12"/>
      <c r="F97" s="12"/>
      <c r="G97" s="12"/>
      <c r="H97" s="12"/>
      <c r="I97" s="12"/>
      <c r="J97" s="12"/>
      <c r="K97" s="12"/>
      <c r="L97" s="12"/>
      <c r="M97" s="12"/>
      <c r="N97" s="12"/>
      <c r="O97" s="12"/>
      <c r="P97" s="54">
        <f t="shared" si="13"/>
        <v>0</v>
      </c>
    </row>
    <row r="98" spans="1:16" ht="15" customHeight="1" x14ac:dyDescent="0.25">
      <c r="A98" s="554"/>
      <c r="B98" s="552"/>
      <c r="C98" s="110">
        <v>16</v>
      </c>
      <c r="D98" s="12"/>
      <c r="E98" s="12"/>
      <c r="F98" s="12"/>
      <c r="G98" s="12"/>
      <c r="H98" s="12"/>
      <c r="I98" s="12"/>
      <c r="J98" s="12"/>
      <c r="K98" s="12"/>
      <c r="L98" s="12"/>
      <c r="M98" s="12"/>
      <c r="N98" s="12"/>
      <c r="O98" s="12"/>
      <c r="P98" s="54">
        <f t="shared" si="13"/>
        <v>0</v>
      </c>
    </row>
    <row r="99" spans="1:16" ht="15" customHeight="1" x14ac:dyDescent="0.25">
      <c r="A99" s="554"/>
      <c r="B99" s="552"/>
      <c r="C99" s="110">
        <v>17</v>
      </c>
      <c r="D99" s="12"/>
      <c r="E99" s="12"/>
      <c r="F99" s="12"/>
      <c r="G99" s="12"/>
      <c r="H99" s="12"/>
      <c r="I99" s="12"/>
      <c r="J99" s="12"/>
      <c r="K99" s="12"/>
      <c r="L99" s="12"/>
      <c r="M99" s="12"/>
      <c r="N99" s="12"/>
      <c r="O99" s="12"/>
      <c r="P99" s="54">
        <f t="shared" si="13"/>
        <v>0</v>
      </c>
    </row>
    <row r="100" spans="1:16" ht="15" customHeight="1" x14ac:dyDescent="0.25">
      <c r="A100" s="554"/>
      <c r="B100" s="552"/>
      <c r="C100" s="110">
        <v>25</v>
      </c>
      <c r="D100" s="12">
        <v>20000</v>
      </c>
      <c r="E100" s="12">
        <v>50000</v>
      </c>
      <c r="F100" s="12"/>
      <c r="G100" s="12">
        <v>30000</v>
      </c>
      <c r="H100" s="12"/>
      <c r="I100" s="12"/>
      <c r="J100" s="12"/>
      <c r="K100" s="12"/>
      <c r="L100" s="12"/>
      <c r="M100" s="12"/>
      <c r="N100" s="12"/>
      <c r="O100" s="12"/>
      <c r="P100" s="54">
        <f t="shared" si="13"/>
        <v>100000</v>
      </c>
    </row>
    <row r="101" spans="1:16" ht="15" customHeight="1" x14ac:dyDescent="0.25">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25">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25">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25">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25">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25">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25">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25">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25">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25">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25">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25">
      <c r="A112" s="555"/>
      <c r="B112" s="552"/>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25">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25">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25">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25">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25">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25">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25">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25">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25">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25">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25">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25">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25">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25">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25">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25">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25">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25">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25">
      <c r="A134" s="555"/>
      <c r="B134" s="552"/>
      <c r="C134" s="110">
        <v>27</v>
      </c>
      <c r="D134" s="66"/>
      <c r="E134" s="66"/>
      <c r="F134" s="66"/>
      <c r="G134" s="66"/>
      <c r="H134" s="66"/>
      <c r="I134" s="66"/>
      <c r="J134" s="66"/>
      <c r="K134" s="66"/>
      <c r="L134" s="66"/>
      <c r="M134" s="66"/>
      <c r="N134" s="66"/>
      <c r="O134" s="66"/>
      <c r="P134" s="54">
        <f t="shared" si="13"/>
        <v>0</v>
      </c>
    </row>
    <row r="135" spans="1:16" x14ac:dyDescent="0.25">
      <c r="A135" s="62">
        <v>1400</v>
      </c>
      <c r="B135" s="307" t="s">
        <v>2281</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405000</v>
      </c>
      <c r="P135" s="63">
        <f>SUM(P136:P175)</f>
        <v>405000</v>
      </c>
    </row>
    <row r="136" spans="1:16" ht="15" customHeight="1" x14ac:dyDescent="0.25">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x14ac:dyDescent="0.25">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25">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25">
      <c r="A140" s="554"/>
      <c r="B140" s="552"/>
      <c r="C140" s="110">
        <v>15</v>
      </c>
      <c r="D140" s="12"/>
      <c r="E140" s="12"/>
      <c r="F140" s="12"/>
      <c r="G140" s="12"/>
      <c r="H140" s="12"/>
      <c r="I140" s="12"/>
      <c r="J140" s="12"/>
      <c r="K140" s="12"/>
      <c r="L140" s="12"/>
      <c r="M140" s="12"/>
      <c r="N140" s="12"/>
      <c r="O140" s="12"/>
      <c r="P140" s="54">
        <f t="shared" si="15"/>
        <v>0</v>
      </c>
    </row>
    <row r="141" spans="1:16" ht="15" customHeight="1" x14ac:dyDescent="0.25">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25">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25">
      <c r="A143" s="554"/>
      <c r="B143" s="552"/>
      <c r="C143" s="110">
        <v>25</v>
      </c>
      <c r="D143" s="12"/>
      <c r="E143" s="12"/>
      <c r="F143" s="12"/>
      <c r="G143" s="12"/>
      <c r="H143" s="12"/>
      <c r="I143" s="12"/>
      <c r="J143" s="12"/>
      <c r="K143" s="12"/>
      <c r="L143" s="12"/>
      <c r="M143" s="12"/>
      <c r="N143" s="12"/>
      <c r="O143" s="12"/>
      <c r="P143" s="54">
        <f t="shared" si="15"/>
        <v>0</v>
      </c>
    </row>
    <row r="144" spans="1:16" ht="15" customHeight="1" x14ac:dyDescent="0.25">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25">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25">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25">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25">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25">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25">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25">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25">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25">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25">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25">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25">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25">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25">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25">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25">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25">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25">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25">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25">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25">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25">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25">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25">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25">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25">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25">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25">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25">
      <c r="A173" s="554"/>
      <c r="B173" s="552"/>
      <c r="C173" s="110">
        <v>25</v>
      </c>
      <c r="D173" s="66"/>
      <c r="E173" s="66"/>
      <c r="F173" s="66"/>
      <c r="G173" s="66"/>
      <c r="H173" s="66"/>
      <c r="I173" s="66"/>
      <c r="J173" s="66"/>
      <c r="K173" s="66"/>
      <c r="L173" s="66"/>
      <c r="M173" s="66"/>
      <c r="N173" s="66"/>
      <c r="O173" s="66">
        <v>405000</v>
      </c>
      <c r="P173" s="54">
        <f t="shared" si="15"/>
        <v>405000</v>
      </c>
    </row>
    <row r="174" spans="1:16" ht="15" customHeight="1" x14ac:dyDescent="0.25">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25">
      <c r="A175" s="555"/>
      <c r="B175" s="552"/>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495000</v>
      </c>
      <c r="E176" s="63">
        <f t="shared" ref="E176:O176" si="16">SUM(E177:E236)</f>
        <v>421000</v>
      </c>
      <c r="F176" s="63">
        <f t="shared" si="16"/>
        <v>230000</v>
      </c>
      <c r="G176" s="63">
        <f t="shared" si="16"/>
        <v>183000</v>
      </c>
      <c r="H176" s="63">
        <f t="shared" si="16"/>
        <v>257500</v>
      </c>
      <c r="I176" s="63">
        <f t="shared" si="16"/>
        <v>267000</v>
      </c>
      <c r="J176" s="63">
        <f t="shared" si="16"/>
        <v>178000</v>
      </c>
      <c r="K176" s="63">
        <f t="shared" si="16"/>
        <v>235000</v>
      </c>
      <c r="L176" s="63">
        <f t="shared" si="16"/>
        <v>333000</v>
      </c>
      <c r="M176" s="63">
        <f t="shared" si="16"/>
        <v>230500</v>
      </c>
      <c r="N176" s="63">
        <f t="shared" si="16"/>
        <v>115000</v>
      </c>
      <c r="O176" s="63">
        <f t="shared" si="16"/>
        <v>55000</v>
      </c>
      <c r="P176" s="63">
        <f>SUM(P177:P236)</f>
        <v>3000000</v>
      </c>
    </row>
    <row r="177" spans="1:16" ht="15" customHeight="1" x14ac:dyDescent="0.25">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25">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25">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25">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25">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25">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25">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25">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25">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25">
      <c r="A187" s="553">
        <v>152</v>
      </c>
      <c r="B187" s="551" t="s">
        <v>45</v>
      </c>
      <c r="C187" s="110">
        <v>11</v>
      </c>
      <c r="D187" s="12">
        <v>480000</v>
      </c>
      <c r="E187" s="12">
        <v>335000</v>
      </c>
      <c r="F187" s="12">
        <v>130000</v>
      </c>
      <c r="G187" s="12">
        <v>100000</v>
      </c>
      <c r="H187" s="12">
        <v>130000</v>
      </c>
      <c r="I187" s="12">
        <v>140000</v>
      </c>
      <c r="J187" s="12">
        <v>100000</v>
      </c>
      <c r="K187" s="12">
        <v>120000</v>
      </c>
      <c r="L187" s="12">
        <v>225000</v>
      </c>
      <c r="M187" s="12">
        <v>130000</v>
      </c>
      <c r="N187" s="12">
        <v>80000</v>
      </c>
      <c r="O187" s="12">
        <v>30000</v>
      </c>
      <c r="P187" s="54">
        <f t="shared" si="17"/>
        <v>2000000</v>
      </c>
    </row>
    <row r="188" spans="1:16" ht="15" customHeight="1" x14ac:dyDescent="0.25">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25">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25">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25">
      <c r="A191" s="554"/>
      <c r="B191" s="552"/>
      <c r="C191" s="110">
        <v>15</v>
      </c>
      <c r="D191" s="12"/>
      <c r="E191" s="12"/>
      <c r="F191" s="12"/>
      <c r="G191" s="12"/>
      <c r="H191" s="12"/>
      <c r="I191" s="12"/>
      <c r="J191" s="12"/>
      <c r="K191" s="12"/>
      <c r="L191" s="12"/>
      <c r="M191" s="12"/>
      <c r="N191" s="12"/>
      <c r="O191" s="12"/>
      <c r="P191" s="54">
        <f t="shared" si="17"/>
        <v>0</v>
      </c>
    </row>
    <row r="192" spans="1:16" ht="15" customHeight="1" x14ac:dyDescent="0.25">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25">
      <c r="A193" s="554"/>
      <c r="B193" s="552"/>
      <c r="C193" s="110">
        <v>17</v>
      </c>
      <c r="D193" s="12"/>
      <c r="E193" s="12"/>
      <c r="F193" s="12"/>
      <c r="G193" s="12"/>
      <c r="H193" s="12"/>
      <c r="I193" s="12"/>
      <c r="J193" s="12"/>
      <c r="K193" s="12"/>
      <c r="L193" s="12"/>
      <c r="M193" s="12"/>
      <c r="N193" s="12"/>
      <c r="O193" s="12"/>
      <c r="P193" s="54">
        <f t="shared" si="17"/>
        <v>0</v>
      </c>
    </row>
    <row r="194" spans="1:16" ht="15" customHeight="1" x14ac:dyDescent="0.25">
      <c r="A194" s="554"/>
      <c r="B194" s="552"/>
      <c r="C194" s="110">
        <v>25</v>
      </c>
      <c r="D194" s="12"/>
      <c r="E194" s="12"/>
      <c r="F194" s="12"/>
      <c r="G194" s="12"/>
      <c r="H194" s="12"/>
      <c r="I194" s="12"/>
      <c r="J194" s="12"/>
      <c r="K194" s="12"/>
      <c r="L194" s="12"/>
      <c r="M194" s="12"/>
      <c r="N194" s="12"/>
      <c r="O194" s="12"/>
      <c r="P194" s="54">
        <f t="shared" si="17"/>
        <v>0</v>
      </c>
    </row>
    <row r="195" spans="1:16" ht="15" customHeight="1" x14ac:dyDescent="0.25">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25">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25">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x14ac:dyDescent="0.25">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25">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25">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25">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25">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25">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25">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25">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25">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25">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25">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25">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25">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25">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25">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25">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25">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25">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25">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25">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25">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25">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25">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25">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25">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25">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25">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25">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25">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25">
      <c r="A227" s="553">
        <v>159</v>
      </c>
      <c r="B227" s="551" t="s">
        <v>49</v>
      </c>
      <c r="C227" s="110">
        <v>11</v>
      </c>
      <c r="D227" s="12">
        <v>15000</v>
      </c>
      <c r="E227" s="12">
        <v>86000</v>
      </c>
      <c r="F227" s="12">
        <v>100000</v>
      </c>
      <c r="G227" s="12">
        <v>83000</v>
      </c>
      <c r="H227" s="12">
        <v>127500</v>
      </c>
      <c r="I227" s="12">
        <v>127000</v>
      </c>
      <c r="J227" s="12">
        <v>78000</v>
      </c>
      <c r="K227" s="12">
        <v>115000</v>
      </c>
      <c r="L227" s="12">
        <v>108000</v>
      </c>
      <c r="M227" s="12">
        <v>100500</v>
      </c>
      <c r="N227" s="12">
        <v>35000</v>
      </c>
      <c r="O227" s="12">
        <v>25000</v>
      </c>
      <c r="P227" s="54">
        <f t="shared" si="17"/>
        <v>1000000</v>
      </c>
    </row>
    <row r="228" spans="1:16" ht="15" customHeight="1" x14ac:dyDescent="0.25">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25">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25">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25">
      <c r="A231" s="554"/>
      <c r="B231" s="552"/>
      <c r="C231" s="110">
        <v>15</v>
      </c>
      <c r="D231" s="12"/>
      <c r="E231" s="12"/>
      <c r="F231" s="12"/>
      <c r="G231" s="12"/>
      <c r="H231" s="12"/>
      <c r="I231" s="12"/>
      <c r="J231" s="12"/>
      <c r="K231" s="12"/>
      <c r="L231" s="12"/>
      <c r="M231" s="12"/>
      <c r="N231" s="12"/>
      <c r="O231" s="12"/>
      <c r="P231" s="54">
        <f t="shared" si="17"/>
        <v>0</v>
      </c>
    </row>
    <row r="232" spans="1:16" ht="15" customHeight="1" x14ac:dyDescent="0.25">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25">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25">
      <c r="A234" s="554"/>
      <c r="B234" s="552"/>
      <c r="C234" s="110">
        <v>25</v>
      </c>
      <c r="D234" s="66"/>
      <c r="E234" s="66"/>
      <c r="F234" s="66"/>
      <c r="G234" s="66"/>
      <c r="H234" s="66"/>
      <c r="I234" s="66"/>
      <c r="J234" s="66"/>
      <c r="K234" s="66"/>
      <c r="L234" s="66"/>
      <c r="M234" s="66"/>
      <c r="N234" s="66"/>
      <c r="O234" s="66"/>
      <c r="P234" s="54">
        <f t="shared" si="17"/>
        <v>0</v>
      </c>
    </row>
    <row r="235" spans="1:16" ht="15" customHeight="1" x14ac:dyDescent="0.25">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25">
      <c r="A236" s="555"/>
      <c r="B236" s="552"/>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25">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25">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25">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25">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25">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25">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25">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25">
      <c r="A247" s="555"/>
      <c r="B247" s="552"/>
      <c r="C247" s="110">
        <v>27</v>
      </c>
      <c r="D247" s="66"/>
      <c r="E247" s="66"/>
      <c r="F247" s="66"/>
      <c r="G247" s="66"/>
      <c r="H247" s="66"/>
      <c r="I247" s="66"/>
      <c r="J247" s="66"/>
      <c r="K247" s="66"/>
      <c r="L247" s="66"/>
      <c r="M247" s="66"/>
      <c r="N247" s="66"/>
      <c r="O247" s="66"/>
      <c r="P247" s="54">
        <f t="shared" si="19"/>
        <v>0</v>
      </c>
    </row>
    <row r="248" spans="1:16" x14ac:dyDescent="0.25">
      <c r="A248" s="62">
        <v>1700</v>
      </c>
      <c r="B248" s="307" t="s">
        <v>2282</v>
      </c>
      <c r="C248" s="308"/>
      <c r="D248" s="63">
        <f>SUM(D249:D268)</f>
        <v>0</v>
      </c>
      <c r="E248" s="63">
        <f t="shared" ref="E248:O248" si="20">SUM(E249:E268)</f>
        <v>300000</v>
      </c>
      <c r="F248" s="63">
        <f t="shared" si="20"/>
        <v>50000</v>
      </c>
      <c r="G248" s="63">
        <f t="shared" si="20"/>
        <v>250000</v>
      </c>
      <c r="H248" s="63">
        <f t="shared" si="20"/>
        <v>200000</v>
      </c>
      <c r="I248" s="63">
        <f t="shared" si="20"/>
        <v>140000</v>
      </c>
      <c r="J248" s="63">
        <f t="shared" si="20"/>
        <v>20000</v>
      </c>
      <c r="K248" s="63">
        <f t="shared" si="20"/>
        <v>40000</v>
      </c>
      <c r="L248" s="63">
        <f t="shared" si="20"/>
        <v>0</v>
      </c>
      <c r="M248" s="63">
        <f t="shared" si="20"/>
        <v>0</v>
      </c>
      <c r="N248" s="63">
        <f t="shared" si="20"/>
        <v>0</v>
      </c>
      <c r="O248" s="63">
        <f t="shared" si="20"/>
        <v>0</v>
      </c>
      <c r="P248" s="63">
        <f>SUM(P249:P268)</f>
        <v>1000000</v>
      </c>
    </row>
    <row r="249" spans="1:16" ht="15" customHeight="1" x14ac:dyDescent="0.25">
      <c r="A249" s="553">
        <v>171</v>
      </c>
      <c r="B249" s="551" t="s">
        <v>53</v>
      </c>
      <c r="C249" s="110">
        <v>11</v>
      </c>
      <c r="D249" s="12">
        <v>0</v>
      </c>
      <c r="E249" s="12">
        <v>0</v>
      </c>
      <c r="F249" s="12">
        <v>0</v>
      </c>
      <c r="G249" s="12">
        <v>250000</v>
      </c>
      <c r="H249" s="12">
        <v>200000</v>
      </c>
      <c r="I249" s="12">
        <v>140000</v>
      </c>
      <c r="J249" s="12">
        <v>20000</v>
      </c>
      <c r="K249" s="12">
        <v>40000</v>
      </c>
      <c r="L249" s="12">
        <v>0</v>
      </c>
      <c r="M249" s="12">
        <v>0</v>
      </c>
      <c r="N249" s="12">
        <v>0</v>
      </c>
      <c r="O249" s="12">
        <v>0</v>
      </c>
      <c r="P249" s="54">
        <f>SUM(D249:O249)</f>
        <v>650000</v>
      </c>
    </row>
    <row r="250" spans="1:16" ht="15" customHeight="1" x14ac:dyDescent="0.25">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25">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25">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25">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25">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25">
      <c r="A256" s="554"/>
      <c r="B256" s="552"/>
      <c r="C256" s="110">
        <v>25</v>
      </c>
      <c r="D256" s="12"/>
      <c r="E256" s="12">
        <v>300000</v>
      </c>
      <c r="F256" s="12">
        <v>50000</v>
      </c>
      <c r="G256" s="12"/>
      <c r="H256" s="12"/>
      <c r="I256" s="12"/>
      <c r="J256" s="12"/>
      <c r="K256" s="12"/>
      <c r="L256" s="12"/>
      <c r="M256" s="12"/>
      <c r="N256" s="12"/>
      <c r="O256" s="12"/>
      <c r="P256" s="54">
        <f t="shared" si="21"/>
        <v>350000</v>
      </c>
    </row>
    <row r="257" spans="1:16" ht="15" customHeight="1" x14ac:dyDescent="0.25">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25">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25">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25">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25">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25">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25">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25">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25">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25">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25">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25">
      <c r="A268" s="554"/>
      <c r="B268" s="552"/>
      <c r="C268" s="110">
        <v>27</v>
      </c>
      <c r="D268" s="66"/>
      <c r="E268" s="12"/>
      <c r="F268" s="12"/>
      <c r="G268" s="12"/>
      <c r="H268" s="12"/>
      <c r="I268" s="12"/>
      <c r="J268" s="12"/>
      <c r="K268" s="12"/>
      <c r="L268" s="12"/>
      <c r="M268" s="12"/>
      <c r="N268" s="12"/>
      <c r="O268" s="12"/>
      <c r="P268" s="54">
        <f t="shared" si="21"/>
        <v>0</v>
      </c>
    </row>
    <row r="269" spans="1:16" x14ac:dyDescent="0.25">
      <c r="A269" s="75">
        <v>2000</v>
      </c>
      <c r="B269" s="309" t="s">
        <v>2283</v>
      </c>
      <c r="C269" s="310"/>
      <c r="D269" s="67">
        <f t="shared" ref="D269:P269" si="22">D270+D351+D382+D392+D483+D554+D575+D626+D657</f>
        <v>3602000</v>
      </c>
      <c r="E269" s="68">
        <f t="shared" si="22"/>
        <v>5470700</v>
      </c>
      <c r="F269" s="68">
        <f t="shared" si="22"/>
        <v>5269000</v>
      </c>
      <c r="G269" s="68">
        <f t="shared" si="22"/>
        <v>5128500</v>
      </c>
      <c r="H269" s="68">
        <f t="shared" si="22"/>
        <v>5180423</v>
      </c>
      <c r="I269" s="68">
        <f t="shared" si="22"/>
        <v>5364000</v>
      </c>
      <c r="J269" s="68">
        <f t="shared" si="22"/>
        <v>4350500</v>
      </c>
      <c r="K269" s="68">
        <f t="shared" si="22"/>
        <v>4740200</v>
      </c>
      <c r="L269" s="68">
        <f t="shared" si="22"/>
        <v>3803000</v>
      </c>
      <c r="M269" s="68">
        <f t="shared" si="22"/>
        <v>3881500</v>
      </c>
      <c r="N269" s="68">
        <f t="shared" si="22"/>
        <v>3540500</v>
      </c>
      <c r="O269" s="68">
        <f t="shared" si="22"/>
        <v>1849677</v>
      </c>
      <c r="P269" s="69">
        <f t="shared" si="22"/>
        <v>52180000</v>
      </c>
    </row>
    <row r="270" spans="1:16" ht="30" customHeight="1" x14ac:dyDescent="0.25">
      <c r="A270" s="62">
        <v>2100</v>
      </c>
      <c r="B270" s="307" t="s">
        <v>2284</v>
      </c>
      <c r="C270" s="308"/>
      <c r="D270" s="70">
        <f>SUM(D271:D350)</f>
        <v>420500</v>
      </c>
      <c r="E270" s="70">
        <f t="shared" ref="E270:O270" si="23">SUM(E271:E350)</f>
        <v>486200</v>
      </c>
      <c r="F270" s="70">
        <f t="shared" si="23"/>
        <v>484000</v>
      </c>
      <c r="G270" s="70">
        <f t="shared" si="23"/>
        <v>419000</v>
      </c>
      <c r="H270" s="70">
        <f t="shared" si="23"/>
        <v>376600</v>
      </c>
      <c r="I270" s="70">
        <f t="shared" si="23"/>
        <v>328000</v>
      </c>
      <c r="J270" s="70">
        <f t="shared" si="23"/>
        <v>447500</v>
      </c>
      <c r="K270" s="70">
        <f t="shared" si="23"/>
        <v>360700</v>
      </c>
      <c r="L270" s="70">
        <f t="shared" si="23"/>
        <v>281500</v>
      </c>
      <c r="M270" s="70">
        <f t="shared" si="23"/>
        <v>286000</v>
      </c>
      <c r="N270" s="70">
        <f t="shared" si="23"/>
        <v>260000</v>
      </c>
      <c r="O270" s="70">
        <f t="shared" si="23"/>
        <v>45000</v>
      </c>
      <c r="P270" s="70">
        <f>SUM(P271:P350)</f>
        <v>4195000</v>
      </c>
    </row>
    <row r="271" spans="1:16" x14ac:dyDescent="0.25">
      <c r="A271" s="553">
        <v>211</v>
      </c>
      <c r="B271" s="551" t="s">
        <v>57</v>
      </c>
      <c r="C271" s="110">
        <v>11</v>
      </c>
      <c r="D271" s="12">
        <v>227500</v>
      </c>
      <c r="E271" s="12">
        <v>188200</v>
      </c>
      <c r="F271" s="12">
        <v>200500</v>
      </c>
      <c r="G271" s="12">
        <v>192500</v>
      </c>
      <c r="H271" s="12">
        <v>121600</v>
      </c>
      <c r="I271" s="12">
        <v>164500</v>
      </c>
      <c r="J271" s="12">
        <v>215000</v>
      </c>
      <c r="K271" s="12">
        <v>173200</v>
      </c>
      <c r="L271" s="12">
        <v>152000</v>
      </c>
      <c r="M271" s="12">
        <v>170000</v>
      </c>
      <c r="N271" s="12">
        <v>175000</v>
      </c>
      <c r="O271" s="12">
        <v>0</v>
      </c>
      <c r="P271" s="55">
        <f>SUM(D271:O271)</f>
        <v>1980000</v>
      </c>
    </row>
    <row r="272" spans="1:16" x14ac:dyDescent="0.25">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25">
      <c r="A273" s="554"/>
      <c r="B273" s="552"/>
      <c r="C273" s="110">
        <v>13</v>
      </c>
      <c r="D273" s="12"/>
      <c r="E273" s="12"/>
      <c r="F273" s="12"/>
      <c r="G273" s="12"/>
      <c r="H273" s="12"/>
      <c r="I273" s="12"/>
      <c r="J273" s="12"/>
      <c r="K273" s="12"/>
      <c r="L273" s="12"/>
      <c r="M273" s="12"/>
      <c r="N273" s="12"/>
      <c r="O273" s="12"/>
      <c r="P273" s="55">
        <f t="shared" si="24"/>
        <v>0</v>
      </c>
    </row>
    <row r="274" spans="1:16" x14ac:dyDescent="0.25">
      <c r="A274" s="554"/>
      <c r="B274" s="552"/>
      <c r="C274" s="110">
        <v>14</v>
      </c>
      <c r="D274" s="12"/>
      <c r="E274" s="12"/>
      <c r="F274" s="12"/>
      <c r="G274" s="12"/>
      <c r="H274" s="12"/>
      <c r="I274" s="12"/>
      <c r="J274" s="12"/>
      <c r="K274" s="12"/>
      <c r="L274" s="12"/>
      <c r="M274" s="12"/>
      <c r="N274" s="12"/>
      <c r="O274" s="12"/>
      <c r="P274" s="55">
        <f t="shared" si="24"/>
        <v>0</v>
      </c>
    </row>
    <row r="275" spans="1:16" x14ac:dyDescent="0.25">
      <c r="A275" s="554"/>
      <c r="B275" s="552"/>
      <c r="C275" s="110">
        <v>15</v>
      </c>
      <c r="D275" s="12"/>
      <c r="E275" s="12"/>
      <c r="F275" s="12"/>
      <c r="G275" s="12"/>
      <c r="H275" s="12"/>
      <c r="I275" s="12"/>
      <c r="J275" s="12"/>
      <c r="K275" s="12"/>
      <c r="L275" s="12"/>
      <c r="M275" s="12"/>
      <c r="N275" s="12"/>
      <c r="O275" s="12"/>
      <c r="P275" s="55">
        <f t="shared" si="24"/>
        <v>0</v>
      </c>
    </row>
    <row r="276" spans="1:16" x14ac:dyDescent="0.25">
      <c r="A276" s="554"/>
      <c r="B276" s="552"/>
      <c r="C276" s="110">
        <v>16</v>
      </c>
      <c r="D276" s="12"/>
      <c r="E276" s="12"/>
      <c r="F276" s="12"/>
      <c r="G276" s="12"/>
      <c r="H276" s="12"/>
      <c r="I276" s="12"/>
      <c r="J276" s="12"/>
      <c r="K276" s="12"/>
      <c r="L276" s="12"/>
      <c r="M276" s="12"/>
      <c r="N276" s="12"/>
      <c r="O276" s="12"/>
      <c r="P276" s="55">
        <f t="shared" si="24"/>
        <v>0</v>
      </c>
    </row>
    <row r="277" spans="1:16" x14ac:dyDescent="0.25">
      <c r="A277" s="554"/>
      <c r="B277" s="552"/>
      <c r="C277" s="110">
        <v>17</v>
      </c>
      <c r="D277" s="12"/>
      <c r="E277" s="12"/>
      <c r="F277" s="12"/>
      <c r="G277" s="12"/>
      <c r="H277" s="12"/>
      <c r="I277" s="12"/>
      <c r="J277" s="12"/>
      <c r="K277" s="12"/>
      <c r="L277" s="12"/>
      <c r="M277" s="12"/>
      <c r="N277" s="12"/>
      <c r="O277" s="12"/>
      <c r="P277" s="55">
        <f t="shared" si="24"/>
        <v>0</v>
      </c>
    </row>
    <row r="278" spans="1:16" x14ac:dyDescent="0.25">
      <c r="A278" s="554"/>
      <c r="B278" s="552"/>
      <c r="C278" s="110">
        <v>25</v>
      </c>
      <c r="D278" s="12"/>
      <c r="E278" s="12"/>
      <c r="F278" s="12"/>
      <c r="G278" s="12">
        <v>6000</v>
      </c>
      <c r="H278" s="12"/>
      <c r="I278" s="12">
        <v>4000</v>
      </c>
      <c r="J278" s="12">
        <v>0</v>
      </c>
      <c r="K278" s="12">
        <v>0</v>
      </c>
      <c r="L278" s="12">
        <v>10000</v>
      </c>
      <c r="M278" s="12"/>
      <c r="N278" s="12"/>
      <c r="O278" s="12"/>
      <c r="P278" s="55">
        <f t="shared" si="24"/>
        <v>20000</v>
      </c>
    </row>
    <row r="279" spans="1:16" x14ac:dyDescent="0.25">
      <c r="A279" s="554"/>
      <c r="B279" s="552"/>
      <c r="C279" s="110">
        <v>26</v>
      </c>
      <c r="D279" s="12"/>
      <c r="E279" s="12"/>
      <c r="F279" s="12"/>
      <c r="G279" s="12"/>
      <c r="H279" s="12"/>
      <c r="I279" s="12"/>
      <c r="J279" s="12"/>
      <c r="K279" s="12"/>
      <c r="L279" s="12"/>
      <c r="M279" s="12"/>
      <c r="N279" s="12"/>
      <c r="O279" s="12"/>
      <c r="P279" s="55">
        <f t="shared" si="24"/>
        <v>0</v>
      </c>
    </row>
    <row r="280" spans="1:16" x14ac:dyDescent="0.25">
      <c r="A280" s="555"/>
      <c r="B280" s="552"/>
      <c r="C280" s="110">
        <v>27</v>
      </c>
      <c r="D280" s="12"/>
      <c r="E280" s="12"/>
      <c r="F280" s="12"/>
      <c r="G280" s="12"/>
      <c r="H280" s="12"/>
      <c r="I280" s="12"/>
      <c r="J280" s="12"/>
      <c r="K280" s="12"/>
      <c r="L280" s="12"/>
      <c r="M280" s="12"/>
      <c r="N280" s="12"/>
      <c r="O280" s="12"/>
      <c r="P280" s="55">
        <f t="shared" si="24"/>
        <v>0</v>
      </c>
    </row>
    <row r="281" spans="1:16" x14ac:dyDescent="0.25">
      <c r="A281" s="553">
        <v>212</v>
      </c>
      <c r="B281" s="551" t="s">
        <v>58</v>
      </c>
      <c r="C281" s="110">
        <v>11</v>
      </c>
      <c r="D281" s="12">
        <v>0</v>
      </c>
      <c r="E281" s="12">
        <v>6000</v>
      </c>
      <c r="F281" s="12">
        <v>20000</v>
      </c>
      <c r="G281" s="12">
        <v>10000</v>
      </c>
      <c r="H281" s="12">
        <v>20000</v>
      </c>
      <c r="I281" s="12">
        <v>10000</v>
      </c>
      <c r="J281" s="12">
        <v>0</v>
      </c>
      <c r="K281" s="12">
        <v>4000</v>
      </c>
      <c r="L281" s="12">
        <v>0</v>
      </c>
      <c r="M281" s="12">
        <v>0</v>
      </c>
      <c r="N281" s="12">
        <v>0</v>
      </c>
      <c r="O281" s="12">
        <v>0</v>
      </c>
      <c r="P281" s="55">
        <f t="shared" si="24"/>
        <v>70000</v>
      </c>
    </row>
    <row r="282" spans="1:16" x14ac:dyDescent="0.25">
      <c r="A282" s="554"/>
      <c r="B282" s="552"/>
      <c r="C282" s="110">
        <v>12</v>
      </c>
      <c r="D282" s="12"/>
      <c r="E282" s="12"/>
      <c r="F282" s="12"/>
      <c r="G282" s="12"/>
      <c r="H282" s="12"/>
      <c r="I282" s="12"/>
      <c r="J282" s="12"/>
      <c r="K282" s="12"/>
      <c r="L282" s="12"/>
      <c r="M282" s="12"/>
      <c r="N282" s="12"/>
      <c r="O282" s="12"/>
      <c r="P282" s="55">
        <f t="shared" si="24"/>
        <v>0</v>
      </c>
    </row>
    <row r="283" spans="1:16" x14ac:dyDescent="0.25">
      <c r="A283" s="554"/>
      <c r="B283" s="552"/>
      <c r="C283" s="110">
        <v>13</v>
      </c>
      <c r="D283" s="12"/>
      <c r="E283" s="12"/>
      <c r="F283" s="12"/>
      <c r="G283" s="12"/>
      <c r="H283" s="12"/>
      <c r="I283" s="12"/>
      <c r="J283" s="12"/>
      <c r="K283" s="12"/>
      <c r="L283" s="12"/>
      <c r="M283" s="12"/>
      <c r="N283" s="12"/>
      <c r="O283" s="12"/>
      <c r="P283" s="55">
        <f t="shared" si="24"/>
        <v>0</v>
      </c>
    </row>
    <row r="284" spans="1:16" x14ac:dyDescent="0.25">
      <c r="A284" s="554"/>
      <c r="B284" s="552"/>
      <c r="C284" s="110">
        <v>14</v>
      </c>
      <c r="D284" s="12"/>
      <c r="E284" s="12"/>
      <c r="F284" s="12"/>
      <c r="G284" s="12"/>
      <c r="H284" s="12"/>
      <c r="I284" s="12"/>
      <c r="J284" s="12"/>
      <c r="K284" s="12"/>
      <c r="L284" s="12"/>
      <c r="M284" s="12"/>
      <c r="N284" s="12"/>
      <c r="O284" s="12"/>
      <c r="P284" s="55">
        <f t="shared" si="24"/>
        <v>0</v>
      </c>
    </row>
    <row r="285" spans="1:16" x14ac:dyDescent="0.25">
      <c r="A285" s="554"/>
      <c r="B285" s="552"/>
      <c r="C285" s="110">
        <v>15</v>
      </c>
      <c r="D285" s="12"/>
      <c r="E285" s="12"/>
      <c r="F285" s="12"/>
      <c r="G285" s="12"/>
      <c r="H285" s="12"/>
      <c r="I285" s="12"/>
      <c r="J285" s="12"/>
      <c r="K285" s="12"/>
      <c r="L285" s="12"/>
      <c r="M285" s="12"/>
      <c r="N285" s="12"/>
      <c r="O285" s="12"/>
      <c r="P285" s="55">
        <f t="shared" si="24"/>
        <v>0</v>
      </c>
    </row>
    <row r="286" spans="1:16" x14ac:dyDescent="0.25">
      <c r="A286" s="554"/>
      <c r="B286" s="552"/>
      <c r="C286" s="110">
        <v>16</v>
      </c>
      <c r="D286" s="12"/>
      <c r="E286" s="12"/>
      <c r="F286" s="12"/>
      <c r="G286" s="12"/>
      <c r="H286" s="12"/>
      <c r="I286" s="12"/>
      <c r="J286" s="12"/>
      <c r="K286" s="12"/>
      <c r="L286" s="12"/>
      <c r="M286" s="12"/>
      <c r="N286" s="12"/>
      <c r="O286" s="12"/>
      <c r="P286" s="55">
        <f t="shared" si="24"/>
        <v>0</v>
      </c>
    </row>
    <row r="287" spans="1:16" x14ac:dyDescent="0.25">
      <c r="A287" s="554"/>
      <c r="B287" s="552"/>
      <c r="C287" s="110">
        <v>17</v>
      </c>
      <c r="D287" s="12"/>
      <c r="E287" s="12"/>
      <c r="F287" s="12"/>
      <c r="G287" s="12"/>
      <c r="H287" s="12"/>
      <c r="I287" s="12"/>
      <c r="J287" s="12"/>
      <c r="K287" s="12"/>
      <c r="L287" s="12"/>
      <c r="M287" s="12"/>
      <c r="N287" s="12"/>
      <c r="O287" s="12"/>
      <c r="P287" s="55">
        <f t="shared" si="24"/>
        <v>0</v>
      </c>
    </row>
    <row r="288" spans="1:16" x14ac:dyDescent="0.25">
      <c r="A288" s="554"/>
      <c r="B288" s="552"/>
      <c r="C288" s="110">
        <v>25</v>
      </c>
      <c r="D288" s="12">
        <v>0</v>
      </c>
      <c r="E288" s="12">
        <v>0</v>
      </c>
      <c r="F288" s="12">
        <v>10000</v>
      </c>
      <c r="G288" s="12">
        <v>0</v>
      </c>
      <c r="H288" s="12">
        <v>5000</v>
      </c>
      <c r="I288" s="12">
        <v>5000</v>
      </c>
      <c r="J288" s="12">
        <v>5000</v>
      </c>
      <c r="K288" s="12">
        <v>5000</v>
      </c>
      <c r="L288" s="12"/>
      <c r="M288" s="12"/>
      <c r="N288" s="12"/>
      <c r="O288" s="12"/>
      <c r="P288" s="55">
        <f t="shared" si="24"/>
        <v>30000</v>
      </c>
    </row>
    <row r="289" spans="1:16" x14ac:dyDescent="0.25">
      <c r="A289" s="554"/>
      <c r="B289" s="552"/>
      <c r="C289" s="110">
        <v>26</v>
      </c>
      <c r="D289" s="12"/>
      <c r="E289" s="12"/>
      <c r="F289" s="12"/>
      <c r="G289" s="12"/>
      <c r="H289" s="12"/>
      <c r="I289" s="12"/>
      <c r="J289" s="12"/>
      <c r="K289" s="12"/>
      <c r="L289" s="12"/>
      <c r="M289" s="12"/>
      <c r="N289" s="12"/>
      <c r="O289" s="12"/>
      <c r="P289" s="55">
        <f t="shared" si="24"/>
        <v>0</v>
      </c>
    </row>
    <row r="290" spans="1:16" x14ac:dyDescent="0.25">
      <c r="A290" s="555"/>
      <c r="B290" s="552"/>
      <c r="C290" s="110">
        <v>27</v>
      </c>
      <c r="D290" s="12"/>
      <c r="E290" s="12"/>
      <c r="F290" s="12"/>
      <c r="G290" s="12"/>
      <c r="H290" s="12"/>
      <c r="I290" s="12"/>
      <c r="J290" s="12"/>
      <c r="K290" s="12"/>
      <c r="L290" s="12"/>
      <c r="M290" s="12"/>
      <c r="N290" s="12"/>
      <c r="O290" s="12"/>
      <c r="P290" s="55">
        <f t="shared" si="24"/>
        <v>0</v>
      </c>
    </row>
    <row r="291" spans="1:16" x14ac:dyDescent="0.25">
      <c r="A291" s="553">
        <v>213</v>
      </c>
      <c r="B291" s="551" t="s">
        <v>59</v>
      </c>
      <c r="C291" s="110">
        <v>11</v>
      </c>
      <c r="D291" s="12"/>
      <c r="E291" s="12">
        <v>1000</v>
      </c>
      <c r="F291" s="12">
        <v>1000</v>
      </c>
      <c r="G291" s="12">
        <v>1000</v>
      </c>
      <c r="H291" s="12">
        <v>1000</v>
      </c>
      <c r="I291" s="12">
        <v>1000</v>
      </c>
      <c r="J291" s="12"/>
      <c r="K291" s="12"/>
      <c r="L291" s="12"/>
      <c r="M291" s="12"/>
      <c r="N291" s="12"/>
      <c r="O291" s="12"/>
      <c r="P291" s="55">
        <f t="shared" si="24"/>
        <v>5000</v>
      </c>
    </row>
    <row r="292" spans="1:16" x14ac:dyDescent="0.25">
      <c r="A292" s="554"/>
      <c r="B292" s="552"/>
      <c r="C292" s="110">
        <v>12</v>
      </c>
      <c r="D292" s="12"/>
      <c r="E292" s="12"/>
      <c r="F292" s="12"/>
      <c r="G292" s="12"/>
      <c r="H292" s="12"/>
      <c r="I292" s="12"/>
      <c r="J292" s="12"/>
      <c r="K292" s="12"/>
      <c r="L292" s="12"/>
      <c r="M292" s="12"/>
      <c r="N292" s="12"/>
      <c r="O292" s="12"/>
      <c r="P292" s="55">
        <f t="shared" si="24"/>
        <v>0</v>
      </c>
    </row>
    <row r="293" spans="1:16" x14ac:dyDescent="0.25">
      <c r="A293" s="554"/>
      <c r="B293" s="552"/>
      <c r="C293" s="110">
        <v>13</v>
      </c>
      <c r="D293" s="12"/>
      <c r="E293" s="12"/>
      <c r="F293" s="12"/>
      <c r="G293" s="12"/>
      <c r="H293" s="12"/>
      <c r="I293" s="12"/>
      <c r="J293" s="12"/>
      <c r="K293" s="12"/>
      <c r="L293" s="12"/>
      <c r="M293" s="12"/>
      <c r="N293" s="12"/>
      <c r="O293" s="12"/>
      <c r="P293" s="55">
        <f t="shared" si="24"/>
        <v>0</v>
      </c>
    </row>
    <row r="294" spans="1:16" x14ac:dyDescent="0.25">
      <c r="A294" s="554"/>
      <c r="B294" s="552"/>
      <c r="C294" s="110">
        <v>14</v>
      </c>
      <c r="D294" s="12"/>
      <c r="E294" s="12"/>
      <c r="F294" s="12"/>
      <c r="G294" s="12"/>
      <c r="H294" s="12"/>
      <c r="I294" s="12"/>
      <c r="J294" s="12"/>
      <c r="K294" s="12"/>
      <c r="L294" s="12"/>
      <c r="M294" s="12"/>
      <c r="N294" s="12"/>
      <c r="O294" s="12"/>
      <c r="P294" s="55">
        <f t="shared" si="24"/>
        <v>0</v>
      </c>
    </row>
    <row r="295" spans="1:16" x14ac:dyDescent="0.25">
      <c r="A295" s="554"/>
      <c r="B295" s="552"/>
      <c r="C295" s="110">
        <v>15</v>
      </c>
      <c r="D295" s="12"/>
      <c r="E295" s="12"/>
      <c r="F295" s="12"/>
      <c r="G295" s="12"/>
      <c r="H295" s="12"/>
      <c r="I295" s="12"/>
      <c r="J295" s="12"/>
      <c r="K295" s="12"/>
      <c r="L295" s="12"/>
      <c r="M295" s="12"/>
      <c r="N295" s="12"/>
      <c r="O295" s="12"/>
      <c r="P295" s="55">
        <f t="shared" si="24"/>
        <v>0</v>
      </c>
    </row>
    <row r="296" spans="1:16" x14ac:dyDescent="0.25">
      <c r="A296" s="554"/>
      <c r="B296" s="552"/>
      <c r="C296" s="110">
        <v>16</v>
      </c>
      <c r="D296" s="12"/>
      <c r="E296" s="12"/>
      <c r="F296" s="12"/>
      <c r="G296" s="12"/>
      <c r="H296" s="12"/>
      <c r="I296" s="12"/>
      <c r="J296" s="12"/>
      <c r="K296" s="12"/>
      <c r="L296" s="12"/>
      <c r="M296" s="12"/>
      <c r="N296" s="12"/>
      <c r="O296" s="12"/>
      <c r="P296" s="55">
        <f t="shared" si="24"/>
        <v>0</v>
      </c>
    </row>
    <row r="297" spans="1:16" x14ac:dyDescent="0.25">
      <c r="A297" s="554"/>
      <c r="B297" s="552"/>
      <c r="C297" s="110">
        <v>17</v>
      </c>
      <c r="D297" s="12"/>
      <c r="E297" s="12"/>
      <c r="F297" s="12"/>
      <c r="G297" s="12"/>
      <c r="H297" s="12"/>
      <c r="I297" s="12"/>
      <c r="J297" s="12"/>
      <c r="K297" s="12"/>
      <c r="L297" s="12"/>
      <c r="M297" s="12"/>
      <c r="N297" s="12"/>
      <c r="O297" s="12"/>
      <c r="P297" s="55">
        <f t="shared" si="24"/>
        <v>0</v>
      </c>
    </row>
    <row r="298" spans="1:16" x14ac:dyDescent="0.25">
      <c r="A298" s="554"/>
      <c r="B298" s="552"/>
      <c r="C298" s="110">
        <v>25</v>
      </c>
      <c r="D298" s="12"/>
      <c r="E298" s="12"/>
      <c r="F298" s="12"/>
      <c r="G298" s="12"/>
      <c r="H298" s="12"/>
      <c r="I298" s="12"/>
      <c r="J298" s="12"/>
      <c r="K298" s="12"/>
      <c r="L298" s="12"/>
      <c r="M298" s="12"/>
      <c r="N298" s="12"/>
      <c r="O298" s="12"/>
      <c r="P298" s="55">
        <f t="shared" si="24"/>
        <v>0</v>
      </c>
    </row>
    <row r="299" spans="1:16" x14ac:dyDescent="0.25">
      <c r="A299" s="554"/>
      <c r="B299" s="552"/>
      <c r="C299" s="110">
        <v>26</v>
      </c>
      <c r="D299" s="12"/>
      <c r="E299" s="12"/>
      <c r="F299" s="12"/>
      <c r="G299" s="12"/>
      <c r="H299" s="12"/>
      <c r="I299" s="12"/>
      <c r="J299" s="12"/>
      <c r="K299" s="12"/>
      <c r="L299" s="12"/>
      <c r="M299" s="12"/>
      <c r="N299" s="12"/>
      <c r="O299" s="12"/>
      <c r="P299" s="55">
        <f t="shared" si="24"/>
        <v>0</v>
      </c>
    </row>
    <row r="300" spans="1:16" x14ac:dyDescent="0.25">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25">
      <c r="A301" s="553">
        <v>214</v>
      </c>
      <c r="B301" s="551" t="s">
        <v>60</v>
      </c>
      <c r="C301" s="110">
        <v>11</v>
      </c>
      <c r="D301" s="12"/>
      <c r="E301" s="12">
        <v>5000</v>
      </c>
      <c r="F301" s="12"/>
      <c r="G301" s="12">
        <v>5000</v>
      </c>
      <c r="H301" s="12"/>
      <c r="I301" s="12"/>
      <c r="J301" s="12"/>
      <c r="K301" s="12"/>
      <c r="L301" s="12"/>
      <c r="M301" s="12"/>
      <c r="N301" s="12"/>
      <c r="O301" s="12"/>
      <c r="P301" s="55">
        <f t="shared" si="24"/>
        <v>10000</v>
      </c>
    </row>
    <row r="302" spans="1:16" x14ac:dyDescent="0.25">
      <c r="A302" s="554"/>
      <c r="B302" s="552"/>
      <c r="C302" s="110">
        <v>12</v>
      </c>
      <c r="D302" s="12"/>
      <c r="E302" s="12"/>
      <c r="F302" s="12"/>
      <c r="G302" s="12"/>
      <c r="H302" s="12"/>
      <c r="I302" s="12"/>
      <c r="J302" s="12"/>
      <c r="K302" s="12"/>
      <c r="L302" s="12"/>
      <c r="M302" s="12"/>
      <c r="N302" s="12"/>
      <c r="O302" s="12"/>
      <c r="P302" s="55">
        <f t="shared" si="24"/>
        <v>0</v>
      </c>
    </row>
    <row r="303" spans="1:16" x14ac:dyDescent="0.25">
      <c r="A303" s="554"/>
      <c r="B303" s="552"/>
      <c r="C303" s="110">
        <v>13</v>
      </c>
      <c r="D303" s="12"/>
      <c r="E303" s="12"/>
      <c r="F303" s="12"/>
      <c r="G303" s="12"/>
      <c r="H303" s="12"/>
      <c r="I303" s="12"/>
      <c r="J303" s="12"/>
      <c r="K303" s="12"/>
      <c r="L303" s="12"/>
      <c r="M303" s="12"/>
      <c r="N303" s="12"/>
      <c r="O303" s="12"/>
      <c r="P303" s="55">
        <f t="shared" si="24"/>
        <v>0</v>
      </c>
    </row>
    <row r="304" spans="1:16" x14ac:dyDescent="0.25">
      <c r="A304" s="554"/>
      <c r="B304" s="552"/>
      <c r="C304" s="110">
        <v>14</v>
      </c>
      <c r="D304" s="12"/>
      <c r="E304" s="12"/>
      <c r="F304" s="12"/>
      <c r="G304" s="12"/>
      <c r="H304" s="12"/>
      <c r="I304" s="12"/>
      <c r="J304" s="12"/>
      <c r="K304" s="12"/>
      <c r="L304" s="12"/>
      <c r="M304" s="12"/>
      <c r="N304" s="12"/>
      <c r="O304" s="12"/>
      <c r="P304" s="55">
        <f t="shared" si="24"/>
        <v>0</v>
      </c>
    </row>
    <row r="305" spans="1:16" x14ac:dyDescent="0.25">
      <c r="A305" s="554"/>
      <c r="B305" s="552"/>
      <c r="C305" s="110">
        <v>15</v>
      </c>
      <c r="D305" s="12"/>
      <c r="E305" s="12"/>
      <c r="F305" s="12"/>
      <c r="G305" s="12"/>
      <c r="H305" s="12"/>
      <c r="I305" s="12"/>
      <c r="J305" s="12"/>
      <c r="K305" s="12"/>
      <c r="L305" s="12"/>
      <c r="M305" s="12"/>
      <c r="N305" s="12"/>
      <c r="O305" s="12"/>
      <c r="P305" s="55">
        <f t="shared" si="24"/>
        <v>0</v>
      </c>
    </row>
    <row r="306" spans="1:16" x14ac:dyDescent="0.25">
      <c r="A306" s="554"/>
      <c r="B306" s="552"/>
      <c r="C306" s="110">
        <v>16</v>
      </c>
      <c r="D306" s="12"/>
      <c r="E306" s="12"/>
      <c r="F306" s="12"/>
      <c r="G306" s="12"/>
      <c r="H306" s="12"/>
      <c r="I306" s="12"/>
      <c r="J306" s="12"/>
      <c r="K306" s="12"/>
      <c r="L306" s="12"/>
      <c r="M306" s="12"/>
      <c r="N306" s="12"/>
      <c r="O306" s="12"/>
      <c r="P306" s="55">
        <f t="shared" si="24"/>
        <v>0</v>
      </c>
    </row>
    <row r="307" spans="1:16" x14ac:dyDescent="0.25">
      <c r="A307" s="554"/>
      <c r="B307" s="552"/>
      <c r="C307" s="110">
        <v>17</v>
      </c>
      <c r="D307" s="12"/>
      <c r="E307" s="12"/>
      <c r="F307" s="12"/>
      <c r="G307" s="12"/>
      <c r="H307" s="12"/>
      <c r="I307" s="12"/>
      <c r="J307" s="12"/>
      <c r="K307" s="12"/>
      <c r="L307" s="12"/>
      <c r="M307" s="12"/>
      <c r="N307" s="12"/>
      <c r="O307" s="12"/>
      <c r="P307" s="55">
        <f t="shared" si="24"/>
        <v>0</v>
      </c>
    </row>
    <row r="308" spans="1:16" x14ac:dyDescent="0.25">
      <c r="A308" s="554"/>
      <c r="B308" s="552"/>
      <c r="C308" s="110">
        <v>25</v>
      </c>
      <c r="D308" s="12"/>
      <c r="E308" s="12"/>
      <c r="F308" s="12"/>
      <c r="G308" s="12"/>
      <c r="H308" s="12"/>
      <c r="I308" s="12"/>
      <c r="J308" s="12"/>
      <c r="K308" s="12"/>
      <c r="L308" s="12"/>
      <c r="M308" s="12"/>
      <c r="N308" s="12"/>
      <c r="O308" s="12"/>
      <c r="P308" s="55">
        <f t="shared" si="24"/>
        <v>0</v>
      </c>
    </row>
    <row r="309" spans="1:16" x14ac:dyDescent="0.25">
      <c r="A309" s="554"/>
      <c r="B309" s="552"/>
      <c r="C309" s="110">
        <v>26</v>
      </c>
      <c r="D309" s="12"/>
      <c r="E309" s="12"/>
      <c r="F309" s="12"/>
      <c r="G309" s="12"/>
      <c r="H309" s="12"/>
      <c r="I309" s="12"/>
      <c r="J309" s="12"/>
      <c r="K309" s="12"/>
      <c r="L309" s="12"/>
      <c r="M309" s="12"/>
      <c r="N309" s="12"/>
      <c r="O309" s="12"/>
      <c r="P309" s="55">
        <f t="shared" si="24"/>
        <v>0</v>
      </c>
    </row>
    <row r="310" spans="1:16" x14ac:dyDescent="0.25">
      <c r="A310" s="555"/>
      <c r="B310" s="552"/>
      <c r="C310" s="110">
        <v>27</v>
      </c>
      <c r="D310" s="12"/>
      <c r="E310" s="12"/>
      <c r="F310" s="12"/>
      <c r="G310" s="12"/>
      <c r="H310" s="12"/>
      <c r="I310" s="12"/>
      <c r="J310" s="12"/>
      <c r="K310" s="12"/>
      <c r="L310" s="12"/>
      <c r="M310" s="12"/>
      <c r="N310" s="12"/>
      <c r="O310" s="12"/>
      <c r="P310" s="55">
        <f t="shared" si="24"/>
        <v>0</v>
      </c>
    </row>
    <row r="311" spans="1:16" x14ac:dyDescent="0.25">
      <c r="A311" s="553">
        <v>215</v>
      </c>
      <c r="B311" s="551" t="s">
        <v>61</v>
      </c>
      <c r="C311" s="110">
        <v>11</v>
      </c>
      <c r="D311" s="12">
        <v>103000</v>
      </c>
      <c r="E311" s="12">
        <v>141000</v>
      </c>
      <c r="F311" s="12">
        <v>153000</v>
      </c>
      <c r="G311" s="12">
        <v>113000</v>
      </c>
      <c r="H311" s="12">
        <v>96500</v>
      </c>
      <c r="I311" s="12">
        <v>83000</v>
      </c>
      <c r="J311" s="12">
        <v>112000</v>
      </c>
      <c r="K311" s="12">
        <v>86000</v>
      </c>
      <c r="L311" s="12">
        <v>59000</v>
      </c>
      <c r="M311" s="12">
        <v>58500</v>
      </c>
      <c r="N311" s="12">
        <v>45000</v>
      </c>
      <c r="O311" s="12">
        <v>10000</v>
      </c>
      <c r="P311" s="55">
        <f t="shared" si="24"/>
        <v>1060000</v>
      </c>
    </row>
    <row r="312" spans="1:16" x14ac:dyDescent="0.25">
      <c r="A312" s="554"/>
      <c r="B312" s="552"/>
      <c r="C312" s="110">
        <v>12</v>
      </c>
      <c r="D312" s="12"/>
      <c r="E312" s="12"/>
      <c r="F312" s="12"/>
      <c r="G312" s="12"/>
      <c r="H312" s="12"/>
      <c r="I312" s="12"/>
      <c r="J312" s="12"/>
      <c r="K312" s="12"/>
      <c r="L312" s="12"/>
      <c r="M312" s="12"/>
      <c r="N312" s="12"/>
      <c r="O312" s="12"/>
      <c r="P312" s="55">
        <f t="shared" si="24"/>
        <v>0</v>
      </c>
    </row>
    <row r="313" spans="1:16" x14ac:dyDescent="0.25">
      <c r="A313" s="554"/>
      <c r="B313" s="552"/>
      <c r="C313" s="110">
        <v>13</v>
      </c>
      <c r="D313" s="12"/>
      <c r="E313" s="12"/>
      <c r="F313" s="12"/>
      <c r="G313" s="12"/>
      <c r="H313" s="12"/>
      <c r="I313" s="12"/>
      <c r="J313" s="12"/>
      <c r="K313" s="12"/>
      <c r="L313" s="12"/>
      <c r="M313" s="12"/>
      <c r="N313" s="12"/>
      <c r="O313" s="12"/>
      <c r="P313" s="55">
        <f t="shared" si="24"/>
        <v>0</v>
      </c>
    </row>
    <row r="314" spans="1:16" x14ac:dyDescent="0.25">
      <c r="A314" s="554"/>
      <c r="B314" s="552"/>
      <c r="C314" s="110">
        <v>14</v>
      </c>
      <c r="D314" s="12"/>
      <c r="E314" s="12"/>
      <c r="F314" s="12"/>
      <c r="G314" s="12"/>
      <c r="H314" s="12"/>
      <c r="I314" s="12"/>
      <c r="J314" s="12"/>
      <c r="K314" s="12"/>
      <c r="L314" s="12"/>
      <c r="M314" s="12"/>
      <c r="N314" s="12"/>
      <c r="O314" s="12"/>
      <c r="P314" s="55">
        <f t="shared" si="24"/>
        <v>0</v>
      </c>
    </row>
    <row r="315" spans="1:16" x14ac:dyDescent="0.25">
      <c r="A315" s="554"/>
      <c r="B315" s="552"/>
      <c r="C315" s="110">
        <v>15</v>
      </c>
      <c r="D315" s="12"/>
      <c r="E315" s="12"/>
      <c r="F315" s="12"/>
      <c r="G315" s="12"/>
      <c r="H315" s="12"/>
      <c r="I315" s="12"/>
      <c r="J315" s="12"/>
      <c r="K315" s="12"/>
      <c r="L315" s="12"/>
      <c r="M315" s="12"/>
      <c r="N315" s="12"/>
      <c r="O315" s="12"/>
      <c r="P315" s="55">
        <f t="shared" si="24"/>
        <v>0</v>
      </c>
    </row>
    <row r="316" spans="1:16" x14ac:dyDescent="0.25">
      <c r="A316" s="554"/>
      <c r="B316" s="552"/>
      <c r="C316" s="110">
        <v>16</v>
      </c>
      <c r="D316" s="12"/>
      <c r="E316" s="12"/>
      <c r="F316" s="12"/>
      <c r="G316" s="12"/>
      <c r="H316" s="12"/>
      <c r="I316" s="12"/>
      <c r="J316" s="12"/>
      <c r="K316" s="12"/>
      <c r="L316" s="12"/>
      <c r="M316" s="12"/>
      <c r="N316" s="12"/>
      <c r="O316" s="12"/>
      <c r="P316" s="55">
        <f t="shared" si="24"/>
        <v>0</v>
      </c>
    </row>
    <row r="317" spans="1:16" x14ac:dyDescent="0.25">
      <c r="A317" s="554"/>
      <c r="B317" s="552"/>
      <c r="C317" s="110">
        <v>17</v>
      </c>
      <c r="D317" s="12"/>
      <c r="E317" s="12"/>
      <c r="F317" s="12"/>
      <c r="G317" s="12"/>
      <c r="H317" s="12"/>
      <c r="I317" s="12"/>
      <c r="J317" s="12"/>
      <c r="K317" s="12"/>
      <c r="L317" s="12"/>
      <c r="M317" s="12"/>
      <c r="N317" s="12"/>
      <c r="O317" s="12"/>
      <c r="P317" s="55">
        <f t="shared" si="24"/>
        <v>0</v>
      </c>
    </row>
    <row r="318" spans="1:16" x14ac:dyDescent="0.25">
      <c r="A318" s="554"/>
      <c r="B318" s="552"/>
      <c r="C318" s="110">
        <v>25</v>
      </c>
      <c r="D318" s="12">
        <v>0</v>
      </c>
      <c r="E318" s="12">
        <v>0</v>
      </c>
      <c r="F318" s="12">
        <v>0</v>
      </c>
      <c r="G318" s="12">
        <v>15000</v>
      </c>
      <c r="H318" s="12">
        <v>15000</v>
      </c>
      <c r="I318" s="12">
        <v>0</v>
      </c>
      <c r="J318" s="12">
        <v>10000</v>
      </c>
      <c r="K318" s="12"/>
      <c r="L318" s="12"/>
      <c r="M318" s="12"/>
      <c r="N318" s="12"/>
      <c r="O318" s="12"/>
      <c r="P318" s="55">
        <f t="shared" si="24"/>
        <v>40000</v>
      </c>
    </row>
    <row r="319" spans="1:16" x14ac:dyDescent="0.25">
      <c r="A319" s="554"/>
      <c r="B319" s="552"/>
      <c r="C319" s="110">
        <v>26</v>
      </c>
      <c r="D319" s="12"/>
      <c r="E319" s="12"/>
      <c r="F319" s="12"/>
      <c r="G319" s="12"/>
      <c r="H319" s="12"/>
      <c r="I319" s="12"/>
      <c r="J319" s="12"/>
      <c r="K319" s="12"/>
      <c r="L319" s="12"/>
      <c r="M319" s="12"/>
      <c r="N319" s="12"/>
      <c r="O319" s="12"/>
      <c r="P319" s="55">
        <f t="shared" si="24"/>
        <v>0</v>
      </c>
    </row>
    <row r="320" spans="1:16" x14ac:dyDescent="0.25">
      <c r="A320" s="555"/>
      <c r="B320" s="552"/>
      <c r="C320" s="110">
        <v>27</v>
      </c>
      <c r="D320" s="12"/>
      <c r="E320" s="12"/>
      <c r="F320" s="12"/>
      <c r="G320" s="12"/>
      <c r="H320" s="12"/>
      <c r="I320" s="12"/>
      <c r="J320" s="12"/>
      <c r="K320" s="12"/>
      <c r="L320" s="12"/>
      <c r="M320" s="12"/>
      <c r="N320" s="12"/>
      <c r="O320" s="12"/>
      <c r="P320" s="55">
        <f t="shared" si="24"/>
        <v>0</v>
      </c>
    </row>
    <row r="321" spans="1:16" x14ac:dyDescent="0.25">
      <c r="A321" s="553">
        <v>216</v>
      </c>
      <c r="B321" s="551" t="s">
        <v>62</v>
      </c>
      <c r="C321" s="110">
        <v>11</v>
      </c>
      <c r="D321" s="12">
        <v>85000</v>
      </c>
      <c r="E321" s="12">
        <v>86000</v>
      </c>
      <c r="F321" s="12">
        <v>86500</v>
      </c>
      <c r="G321" s="12">
        <v>67500</v>
      </c>
      <c r="H321" s="12">
        <v>107500</v>
      </c>
      <c r="I321" s="12">
        <v>52500</v>
      </c>
      <c r="J321" s="12">
        <v>62500</v>
      </c>
      <c r="K321" s="12">
        <v>82500</v>
      </c>
      <c r="L321" s="12">
        <v>52500</v>
      </c>
      <c r="M321" s="12">
        <v>52500</v>
      </c>
      <c r="N321" s="12">
        <v>35000</v>
      </c>
      <c r="O321" s="12">
        <v>30000</v>
      </c>
      <c r="P321" s="55">
        <f t="shared" si="24"/>
        <v>800000</v>
      </c>
    </row>
    <row r="322" spans="1:16" x14ac:dyDescent="0.25">
      <c r="A322" s="554"/>
      <c r="B322" s="552"/>
      <c r="C322" s="110">
        <v>12</v>
      </c>
      <c r="D322" s="12"/>
      <c r="E322" s="12"/>
      <c r="F322" s="12"/>
      <c r="G322" s="12"/>
      <c r="H322" s="12"/>
      <c r="I322" s="12"/>
      <c r="J322" s="12"/>
      <c r="K322" s="12"/>
      <c r="L322" s="12"/>
      <c r="M322" s="12"/>
      <c r="N322" s="12"/>
      <c r="O322" s="12"/>
      <c r="P322" s="55">
        <f t="shared" si="24"/>
        <v>0</v>
      </c>
    </row>
    <row r="323" spans="1:16" x14ac:dyDescent="0.25">
      <c r="A323" s="554"/>
      <c r="B323" s="552"/>
      <c r="C323" s="110">
        <v>13</v>
      </c>
      <c r="D323" s="12"/>
      <c r="E323" s="12"/>
      <c r="F323" s="12"/>
      <c r="G323" s="12"/>
      <c r="H323" s="12"/>
      <c r="I323" s="12"/>
      <c r="J323" s="12"/>
      <c r="K323" s="12"/>
      <c r="L323" s="12"/>
      <c r="M323" s="12"/>
      <c r="N323" s="12"/>
      <c r="O323" s="12"/>
      <c r="P323" s="55">
        <f t="shared" si="24"/>
        <v>0</v>
      </c>
    </row>
    <row r="324" spans="1:16" x14ac:dyDescent="0.25">
      <c r="A324" s="554"/>
      <c r="B324" s="552"/>
      <c r="C324" s="110">
        <v>14</v>
      </c>
      <c r="D324" s="12"/>
      <c r="E324" s="12"/>
      <c r="F324" s="12"/>
      <c r="G324" s="12"/>
      <c r="H324" s="12"/>
      <c r="I324" s="12"/>
      <c r="J324" s="12"/>
      <c r="K324" s="12"/>
      <c r="L324" s="12"/>
      <c r="M324" s="12"/>
      <c r="N324" s="12"/>
      <c r="O324" s="12"/>
      <c r="P324" s="55">
        <f t="shared" si="24"/>
        <v>0</v>
      </c>
    </row>
    <row r="325" spans="1:16" x14ac:dyDescent="0.25">
      <c r="A325" s="554"/>
      <c r="B325" s="552"/>
      <c r="C325" s="110">
        <v>15</v>
      </c>
      <c r="D325" s="12"/>
      <c r="E325" s="12"/>
      <c r="F325" s="12"/>
      <c r="G325" s="12"/>
      <c r="H325" s="12"/>
      <c r="I325" s="12"/>
      <c r="J325" s="12"/>
      <c r="K325" s="12"/>
      <c r="L325" s="12"/>
      <c r="M325" s="12"/>
      <c r="N325" s="12"/>
      <c r="O325" s="12"/>
      <c r="P325" s="55">
        <f t="shared" si="24"/>
        <v>0</v>
      </c>
    </row>
    <row r="326" spans="1:16" x14ac:dyDescent="0.25">
      <c r="A326" s="554"/>
      <c r="B326" s="552"/>
      <c r="C326" s="110">
        <v>16</v>
      </c>
      <c r="D326" s="12"/>
      <c r="E326" s="12"/>
      <c r="F326" s="12"/>
      <c r="G326" s="12"/>
      <c r="H326" s="12"/>
      <c r="I326" s="12"/>
      <c r="J326" s="12"/>
      <c r="K326" s="12"/>
      <c r="L326" s="12"/>
      <c r="M326" s="12"/>
      <c r="N326" s="12"/>
      <c r="O326" s="12"/>
      <c r="P326" s="55">
        <f t="shared" si="24"/>
        <v>0</v>
      </c>
    </row>
    <row r="327" spans="1:16" x14ac:dyDescent="0.25">
      <c r="A327" s="554"/>
      <c r="B327" s="552"/>
      <c r="C327" s="110">
        <v>17</v>
      </c>
      <c r="D327" s="12"/>
      <c r="E327" s="12"/>
      <c r="F327" s="12"/>
      <c r="G327" s="12"/>
      <c r="H327" s="12"/>
      <c r="I327" s="12"/>
      <c r="J327" s="12"/>
      <c r="K327" s="12"/>
      <c r="L327" s="12"/>
      <c r="M327" s="12"/>
      <c r="N327" s="12"/>
      <c r="O327" s="12"/>
      <c r="P327" s="55">
        <f t="shared" si="24"/>
        <v>0</v>
      </c>
    </row>
    <row r="328" spans="1:16" x14ac:dyDescent="0.25">
      <c r="A328" s="554"/>
      <c r="B328" s="552"/>
      <c r="C328" s="110">
        <v>25</v>
      </c>
      <c r="D328" s="12"/>
      <c r="E328" s="12"/>
      <c r="F328" s="12"/>
      <c r="G328" s="12"/>
      <c r="H328" s="12"/>
      <c r="I328" s="12"/>
      <c r="J328" s="12"/>
      <c r="K328" s="12"/>
      <c r="L328" s="12"/>
      <c r="M328" s="12"/>
      <c r="N328" s="12"/>
      <c r="O328" s="12"/>
      <c r="P328" s="55">
        <f t="shared" si="24"/>
        <v>0</v>
      </c>
    </row>
    <row r="329" spans="1:16" x14ac:dyDescent="0.25">
      <c r="A329" s="554"/>
      <c r="B329" s="552"/>
      <c r="C329" s="110">
        <v>26</v>
      </c>
      <c r="D329" s="12"/>
      <c r="E329" s="12"/>
      <c r="F329" s="12"/>
      <c r="G329" s="12"/>
      <c r="H329" s="12"/>
      <c r="I329" s="12"/>
      <c r="J329" s="12"/>
      <c r="K329" s="12"/>
      <c r="L329" s="12"/>
      <c r="M329" s="12"/>
      <c r="N329" s="12"/>
      <c r="O329" s="12"/>
      <c r="P329" s="55">
        <f t="shared" si="24"/>
        <v>0</v>
      </c>
    </row>
    <row r="330" spans="1:16" x14ac:dyDescent="0.25">
      <c r="A330" s="555"/>
      <c r="B330" s="552"/>
      <c r="C330" s="110">
        <v>27</v>
      </c>
      <c r="D330" s="12"/>
      <c r="E330" s="12"/>
      <c r="F330" s="12"/>
      <c r="G330" s="12"/>
      <c r="H330" s="12"/>
      <c r="I330" s="12"/>
      <c r="J330" s="12"/>
      <c r="K330" s="12"/>
      <c r="L330" s="12"/>
      <c r="M330" s="12"/>
      <c r="N330" s="12"/>
      <c r="O330" s="12"/>
      <c r="P330" s="55">
        <f t="shared" si="24"/>
        <v>0</v>
      </c>
    </row>
    <row r="331" spans="1:16" x14ac:dyDescent="0.25">
      <c r="A331" s="553">
        <v>217</v>
      </c>
      <c r="B331" s="551" t="s">
        <v>63</v>
      </c>
      <c r="C331" s="110">
        <v>11</v>
      </c>
      <c r="D331" s="12"/>
      <c r="E331" s="12"/>
      <c r="F331" s="12"/>
      <c r="G331" s="12"/>
      <c r="H331" s="12"/>
      <c r="I331" s="12"/>
      <c r="J331" s="12"/>
      <c r="K331" s="12"/>
      <c r="L331" s="12"/>
      <c r="M331" s="12"/>
      <c r="N331" s="12"/>
      <c r="O331" s="12"/>
      <c r="P331" s="55">
        <f t="shared" si="24"/>
        <v>0</v>
      </c>
    </row>
    <row r="332" spans="1:16" x14ac:dyDescent="0.25">
      <c r="A332" s="554"/>
      <c r="B332" s="552"/>
      <c r="C332" s="110">
        <v>12</v>
      </c>
      <c r="D332" s="12"/>
      <c r="E332" s="12"/>
      <c r="F332" s="12"/>
      <c r="G332" s="12"/>
      <c r="H332" s="12"/>
      <c r="I332" s="12"/>
      <c r="J332" s="12"/>
      <c r="K332" s="12"/>
      <c r="L332" s="12"/>
      <c r="M332" s="12"/>
      <c r="N332" s="12"/>
      <c r="O332" s="12"/>
      <c r="P332" s="55">
        <f t="shared" si="24"/>
        <v>0</v>
      </c>
    </row>
    <row r="333" spans="1:16" x14ac:dyDescent="0.25">
      <c r="A333" s="554"/>
      <c r="B333" s="552"/>
      <c r="C333" s="110">
        <v>13</v>
      </c>
      <c r="D333" s="12"/>
      <c r="E333" s="12"/>
      <c r="F333" s="12"/>
      <c r="G333" s="12"/>
      <c r="H333" s="12"/>
      <c r="I333" s="12"/>
      <c r="J333" s="12"/>
      <c r="K333" s="12"/>
      <c r="L333" s="12"/>
      <c r="M333" s="12"/>
      <c r="N333" s="12"/>
      <c r="O333" s="12"/>
      <c r="P333" s="55">
        <f t="shared" si="24"/>
        <v>0</v>
      </c>
    </row>
    <row r="334" spans="1:16" x14ac:dyDescent="0.25">
      <c r="A334" s="554"/>
      <c r="B334" s="552"/>
      <c r="C334" s="110">
        <v>14</v>
      </c>
      <c r="D334" s="12"/>
      <c r="E334" s="12"/>
      <c r="F334" s="12"/>
      <c r="G334" s="12"/>
      <c r="H334" s="12"/>
      <c r="I334" s="12"/>
      <c r="J334" s="12"/>
      <c r="K334" s="12"/>
      <c r="L334" s="12"/>
      <c r="M334" s="12"/>
      <c r="N334" s="12"/>
      <c r="O334" s="12"/>
      <c r="P334" s="55">
        <f t="shared" si="24"/>
        <v>0</v>
      </c>
    </row>
    <row r="335" spans="1:16" x14ac:dyDescent="0.25">
      <c r="A335" s="554"/>
      <c r="B335" s="552"/>
      <c r="C335" s="110">
        <v>15</v>
      </c>
      <c r="D335" s="12"/>
      <c r="E335" s="12"/>
      <c r="F335" s="12"/>
      <c r="G335" s="12"/>
      <c r="H335" s="12"/>
      <c r="I335" s="12"/>
      <c r="J335" s="12"/>
      <c r="K335" s="12"/>
      <c r="L335" s="12"/>
      <c r="M335" s="12"/>
      <c r="N335" s="12"/>
      <c r="O335" s="12"/>
      <c r="P335" s="55">
        <f t="shared" si="24"/>
        <v>0</v>
      </c>
    </row>
    <row r="336" spans="1:16" x14ac:dyDescent="0.25">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25">
      <c r="A337" s="554"/>
      <c r="B337" s="552"/>
      <c r="C337" s="110">
        <v>17</v>
      </c>
      <c r="D337" s="12"/>
      <c r="E337" s="12"/>
      <c r="F337" s="12"/>
      <c r="G337" s="12"/>
      <c r="H337" s="12"/>
      <c r="I337" s="12"/>
      <c r="J337" s="12"/>
      <c r="K337" s="12"/>
      <c r="L337" s="12"/>
      <c r="M337" s="12"/>
      <c r="N337" s="12"/>
      <c r="O337" s="12"/>
      <c r="P337" s="55">
        <f t="shared" si="25"/>
        <v>0</v>
      </c>
    </row>
    <row r="338" spans="1:16" x14ac:dyDescent="0.25">
      <c r="A338" s="554"/>
      <c r="B338" s="552"/>
      <c r="C338" s="110">
        <v>25</v>
      </c>
      <c r="D338" s="12"/>
      <c r="E338" s="12"/>
      <c r="F338" s="12"/>
      <c r="G338" s="12"/>
      <c r="H338" s="12"/>
      <c r="I338" s="12"/>
      <c r="J338" s="12"/>
      <c r="K338" s="12"/>
      <c r="L338" s="12"/>
      <c r="M338" s="12"/>
      <c r="N338" s="12"/>
      <c r="O338" s="12"/>
      <c r="P338" s="55">
        <f t="shared" si="25"/>
        <v>0</v>
      </c>
    </row>
    <row r="339" spans="1:16" x14ac:dyDescent="0.25">
      <c r="A339" s="554"/>
      <c r="B339" s="552"/>
      <c r="C339" s="110">
        <v>26</v>
      </c>
      <c r="D339" s="12"/>
      <c r="E339" s="12"/>
      <c r="F339" s="12"/>
      <c r="G339" s="12"/>
      <c r="H339" s="12"/>
      <c r="I339" s="12"/>
      <c r="J339" s="12"/>
      <c r="K339" s="12"/>
      <c r="L339" s="12"/>
      <c r="M339" s="12"/>
      <c r="N339" s="12"/>
      <c r="O339" s="12"/>
      <c r="P339" s="55">
        <f t="shared" si="25"/>
        <v>0</v>
      </c>
    </row>
    <row r="340" spans="1:16" x14ac:dyDescent="0.25">
      <c r="A340" s="555"/>
      <c r="B340" s="552"/>
      <c r="C340" s="110">
        <v>27</v>
      </c>
      <c r="D340" s="12"/>
      <c r="E340" s="12"/>
      <c r="F340" s="12"/>
      <c r="G340" s="12"/>
      <c r="H340" s="12"/>
      <c r="I340" s="12"/>
      <c r="J340" s="12"/>
      <c r="K340" s="12"/>
      <c r="L340" s="12"/>
      <c r="M340" s="12"/>
      <c r="N340" s="12"/>
      <c r="O340" s="12"/>
      <c r="P340" s="55">
        <f t="shared" si="25"/>
        <v>0</v>
      </c>
    </row>
    <row r="341" spans="1:16" x14ac:dyDescent="0.25">
      <c r="A341" s="553">
        <v>218</v>
      </c>
      <c r="B341" s="551" t="s">
        <v>64</v>
      </c>
      <c r="C341" s="110">
        <v>11</v>
      </c>
      <c r="D341" s="12">
        <v>5000</v>
      </c>
      <c r="E341" s="12">
        <v>59000</v>
      </c>
      <c r="F341" s="12">
        <v>13000</v>
      </c>
      <c r="G341" s="12">
        <v>9000</v>
      </c>
      <c r="H341" s="12">
        <v>10000</v>
      </c>
      <c r="I341" s="12">
        <v>8000</v>
      </c>
      <c r="J341" s="12">
        <v>43000</v>
      </c>
      <c r="K341" s="12">
        <v>10000</v>
      </c>
      <c r="L341" s="12">
        <v>8000</v>
      </c>
      <c r="M341" s="12">
        <v>5000</v>
      </c>
      <c r="N341" s="12">
        <v>5000</v>
      </c>
      <c r="O341" s="12">
        <v>5000</v>
      </c>
      <c r="P341" s="55">
        <f t="shared" si="25"/>
        <v>180000</v>
      </c>
    </row>
    <row r="342" spans="1:16" x14ac:dyDescent="0.25">
      <c r="A342" s="554"/>
      <c r="B342" s="552"/>
      <c r="C342" s="110">
        <v>12</v>
      </c>
      <c r="D342" s="12"/>
      <c r="E342" s="12"/>
      <c r="F342" s="12"/>
      <c r="G342" s="12"/>
      <c r="H342" s="12"/>
      <c r="I342" s="12"/>
      <c r="J342" s="12"/>
      <c r="K342" s="12"/>
      <c r="L342" s="12"/>
      <c r="M342" s="12"/>
      <c r="N342" s="12"/>
      <c r="O342" s="12"/>
      <c r="P342" s="55">
        <f t="shared" si="25"/>
        <v>0</v>
      </c>
    </row>
    <row r="343" spans="1:16" x14ac:dyDescent="0.25">
      <c r="A343" s="554"/>
      <c r="B343" s="552"/>
      <c r="C343" s="110">
        <v>13</v>
      </c>
      <c r="D343" s="12"/>
      <c r="E343" s="12"/>
      <c r="F343" s="12"/>
      <c r="G343" s="12"/>
      <c r="H343" s="12"/>
      <c r="I343" s="12"/>
      <c r="J343" s="12"/>
      <c r="K343" s="12"/>
      <c r="L343" s="12"/>
      <c r="M343" s="12"/>
      <c r="N343" s="12"/>
      <c r="O343" s="12"/>
      <c r="P343" s="55">
        <f t="shared" si="25"/>
        <v>0</v>
      </c>
    </row>
    <row r="344" spans="1:16" x14ac:dyDescent="0.25">
      <c r="A344" s="554"/>
      <c r="B344" s="552"/>
      <c r="C344" s="110">
        <v>14</v>
      </c>
      <c r="D344" s="12"/>
      <c r="E344" s="12"/>
      <c r="F344" s="12"/>
      <c r="G344" s="12"/>
      <c r="H344" s="12"/>
      <c r="I344" s="12"/>
      <c r="J344" s="12"/>
      <c r="K344" s="12"/>
      <c r="L344" s="12"/>
      <c r="M344" s="12"/>
      <c r="N344" s="12"/>
      <c r="O344" s="12"/>
      <c r="P344" s="55">
        <f t="shared" si="25"/>
        <v>0</v>
      </c>
    </row>
    <row r="345" spans="1:16" x14ac:dyDescent="0.25">
      <c r="A345" s="554"/>
      <c r="B345" s="552"/>
      <c r="C345" s="110">
        <v>15</v>
      </c>
      <c r="D345" s="12"/>
      <c r="E345" s="12"/>
      <c r="F345" s="12"/>
      <c r="G345" s="12"/>
      <c r="H345" s="12"/>
      <c r="I345" s="12"/>
      <c r="J345" s="12"/>
      <c r="K345" s="12"/>
      <c r="L345" s="12"/>
      <c r="M345" s="12"/>
      <c r="N345" s="12"/>
      <c r="O345" s="12"/>
      <c r="P345" s="55">
        <f t="shared" si="25"/>
        <v>0</v>
      </c>
    </row>
    <row r="346" spans="1:16" x14ac:dyDescent="0.25">
      <c r="A346" s="554"/>
      <c r="B346" s="552"/>
      <c r="C346" s="110">
        <v>16</v>
      </c>
      <c r="D346" s="12"/>
      <c r="E346" s="12"/>
      <c r="F346" s="12"/>
      <c r="G346" s="12"/>
      <c r="H346" s="12"/>
      <c r="I346" s="12"/>
      <c r="J346" s="12"/>
      <c r="K346" s="12"/>
      <c r="L346" s="12"/>
      <c r="M346" s="12"/>
      <c r="N346" s="12"/>
      <c r="O346" s="12"/>
      <c r="P346" s="55">
        <f t="shared" si="25"/>
        <v>0</v>
      </c>
    </row>
    <row r="347" spans="1:16" x14ac:dyDescent="0.25">
      <c r="A347" s="554"/>
      <c r="B347" s="552"/>
      <c r="C347" s="110">
        <v>17</v>
      </c>
      <c r="D347" s="12"/>
      <c r="E347" s="12"/>
      <c r="F347" s="12"/>
      <c r="G347" s="12"/>
      <c r="H347" s="12"/>
      <c r="I347" s="12"/>
      <c r="J347" s="12"/>
      <c r="K347" s="12"/>
      <c r="L347" s="12"/>
      <c r="M347" s="12"/>
      <c r="N347" s="12"/>
      <c r="O347" s="12"/>
      <c r="P347" s="55">
        <f t="shared" si="25"/>
        <v>0</v>
      </c>
    </row>
    <row r="348" spans="1:16" x14ac:dyDescent="0.25">
      <c r="A348" s="554"/>
      <c r="B348" s="552"/>
      <c r="C348" s="110">
        <v>25</v>
      </c>
      <c r="D348" s="66"/>
      <c r="E348" s="66"/>
      <c r="F348" s="66"/>
      <c r="G348" s="66"/>
      <c r="H348" s="66"/>
      <c r="I348" s="66"/>
      <c r="J348" s="66"/>
      <c r="K348" s="66"/>
      <c r="L348" s="66"/>
      <c r="M348" s="66"/>
      <c r="N348" s="66"/>
      <c r="O348" s="66"/>
      <c r="P348" s="55">
        <f t="shared" si="25"/>
        <v>0</v>
      </c>
    </row>
    <row r="349" spans="1:16" x14ac:dyDescent="0.25">
      <c r="A349" s="554"/>
      <c r="B349" s="552"/>
      <c r="C349" s="110">
        <v>26</v>
      </c>
      <c r="D349" s="66"/>
      <c r="E349" s="66"/>
      <c r="F349" s="66"/>
      <c r="G349" s="66"/>
      <c r="H349" s="66"/>
      <c r="I349" s="66"/>
      <c r="J349" s="66"/>
      <c r="K349" s="66"/>
      <c r="L349" s="66"/>
      <c r="M349" s="66"/>
      <c r="N349" s="66"/>
      <c r="O349" s="66"/>
      <c r="P349" s="55">
        <f t="shared" si="25"/>
        <v>0</v>
      </c>
    </row>
    <row r="350" spans="1:16" x14ac:dyDescent="0.25">
      <c r="A350" s="555"/>
      <c r="B350" s="552"/>
      <c r="C350" s="110">
        <v>27</v>
      </c>
      <c r="D350" s="66"/>
      <c r="E350" s="66"/>
      <c r="F350" s="66"/>
      <c r="G350" s="66"/>
      <c r="H350" s="66"/>
      <c r="I350" s="66"/>
      <c r="J350" s="66"/>
      <c r="K350" s="66"/>
      <c r="L350" s="66"/>
      <c r="M350" s="66"/>
      <c r="N350" s="66"/>
      <c r="O350" s="66"/>
      <c r="P350" s="55">
        <f t="shared" si="25"/>
        <v>0</v>
      </c>
    </row>
    <row r="351" spans="1:16" x14ac:dyDescent="0.25">
      <c r="A351" s="62">
        <v>2200</v>
      </c>
      <c r="B351" s="307" t="s">
        <v>2285</v>
      </c>
      <c r="C351" s="308"/>
      <c r="D351" s="72">
        <f>SUM(D352:D381)</f>
        <v>227000</v>
      </c>
      <c r="E351" s="72">
        <f t="shared" ref="E351:O351" si="26">SUM(E352:E381)</f>
        <v>270000</v>
      </c>
      <c r="F351" s="72">
        <f t="shared" si="26"/>
        <v>192000</v>
      </c>
      <c r="G351" s="72">
        <f t="shared" si="26"/>
        <v>211000</v>
      </c>
      <c r="H351" s="72">
        <f t="shared" si="26"/>
        <v>246000</v>
      </c>
      <c r="I351" s="72">
        <f t="shared" si="26"/>
        <v>228000</v>
      </c>
      <c r="J351" s="72">
        <f t="shared" si="26"/>
        <v>142000</v>
      </c>
      <c r="K351" s="72">
        <f t="shared" si="26"/>
        <v>174000</v>
      </c>
      <c r="L351" s="72">
        <f t="shared" si="26"/>
        <v>145000</v>
      </c>
      <c r="M351" s="72">
        <f t="shared" si="26"/>
        <v>134000</v>
      </c>
      <c r="N351" s="72">
        <f t="shared" si="26"/>
        <v>92000</v>
      </c>
      <c r="O351" s="72">
        <f t="shared" si="26"/>
        <v>89000</v>
      </c>
      <c r="P351" s="72">
        <f>SUM(P352:P381)</f>
        <v>2150000</v>
      </c>
    </row>
    <row r="352" spans="1:16" ht="15" customHeight="1" x14ac:dyDescent="0.25">
      <c r="A352" s="553">
        <v>221</v>
      </c>
      <c r="B352" s="551" t="s">
        <v>66</v>
      </c>
      <c r="C352" s="110">
        <v>11</v>
      </c>
      <c r="D352" s="12">
        <v>207000</v>
      </c>
      <c r="E352" s="12">
        <v>230000</v>
      </c>
      <c r="F352" s="12">
        <v>152000</v>
      </c>
      <c r="G352" s="12">
        <v>171000</v>
      </c>
      <c r="H352" s="12">
        <v>196000</v>
      </c>
      <c r="I352" s="12">
        <v>198000</v>
      </c>
      <c r="J352" s="12">
        <v>132000</v>
      </c>
      <c r="K352" s="12">
        <v>164000</v>
      </c>
      <c r="L352" s="12">
        <v>135000</v>
      </c>
      <c r="M352" s="12">
        <v>124000</v>
      </c>
      <c r="N352" s="12">
        <v>82000</v>
      </c>
      <c r="O352" s="12">
        <v>79000</v>
      </c>
      <c r="P352" s="55">
        <f>SUM(D352:O352)</f>
        <v>1870000</v>
      </c>
    </row>
    <row r="353" spans="1:16" ht="15" customHeight="1" x14ac:dyDescent="0.25">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25">
      <c r="A355" s="554"/>
      <c r="B355" s="552"/>
      <c r="C355" s="110">
        <v>14</v>
      </c>
      <c r="D355" s="12"/>
      <c r="E355" s="12"/>
      <c r="F355" s="12"/>
      <c r="G355" s="12"/>
      <c r="H355" s="12"/>
      <c r="I355" s="12"/>
      <c r="J355" s="12"/>
      <c r="K355" s="12"/>
      <c r="L355" s="12"/>
      <c r="M355" s="12"/>
      <c r="N355" s="12"/>
      <c r="O355" s="12"/>
      <c r="P355" s="55">
        <f t="shared" si="27"/>
        <v>0</v>
      </c>
    </row>
    <row r="356" spans="1:16" ht="15" customHeight="1" x14ac:dyDescent="0.25">
      <c r="A356" s="554"/>
      <c r="B356" s="552"/>
      <c r="C356" s="110">
        <v>15</v>
      </c>
      <c r="D356" s="12"/>
      <c r="E356" s="12"/>
      <c r="F356" s="12"/>
      <c r="G356" s="12"/>
      <c r="H356" s="12"/>
      <c r="I356" s="12"/>
      <c r="J356" s="12"/>
      <c r="K356" s="12"/>
      <c r="L356" s="12"/>
      <c r="M356" s="12"/>
      <c r="N356" s="12"/>
      <c r="O356" s="12"/>
      <c r="P356" s="55">
        <f t="shared" si="27"/>
        <v>0</v>
      </c>
    </row>
    <row r="357" spans="1:16" ht="15" customHeight="1" x14ac:dyDescent="0.25">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25">
      <c r="A358" s="554"/>
      <c r="B358" s="552"/>
      <c r="C358" s="110">
        <v>17</v>
      </c>
      <c r="D358" s="12"/>
      <c r="E358" s="12"/>
      <c r="F358" s="12"/>
      <c r="G358" s="12"/>
      <c r="H358" s="12"/>
      <c r="I358" s="12"/>
      <c r="J358" s="12"/>
      <c r="K358" s="12"/>
      <c r="L358" s="12"/>
      <c r="M358" s="12"/>
      <c r="N358" s="12"/>
      <c r="O358" s="12"/>
      <c r="P358" s="55">
        <f t="shared" si="27"/>
        <v>0</v>
      </c>
    </row>
    <row r="359" spans="1:16" ht="15" customHeight="1" x14ac:dyDescent="0.25">
      <c r="A359" s="554"/>
      <c r="B359" s="552"/>
      <c r="C359" s="110">
        <v>25</v>
      </c>
      <c r="D359" s="12">
        <v>0</v>
      </c>
      <c r="E359" s="12">
        <v>30000</v>
      </c>
      <c r="F359" s="12">
        <v>30000</v>
      </c>
      <c r="G359" s="12">
        <v>30000</v>
      </c>
      <c r="H359" s="12">
        <v>30000</v>
      </c>
      <c r="I359" s="12">
        <v>10000</v>
      </c>
      <c r="J359" s="12"/>
      <c r="K359" s="12"/>
      <c r="L359" s="12"/>
      <c r="M359" s="12"/>
      <c r="N359" s="12"/>
      <c r="O359" s="12"/>
      <c r="P359" s="55">
        <f t="shared" si="27"/>
        <v>130000</v>
      </c>
    </row>
    <row r="360" spans="1:16" ht="15" customHeight="1" x14ac:dyDescent="0.25">
      <c r="A360" s="554"/>
      <c r="B360" s="552"/>
      <c r="C360" s="110">
        <v>26</v>
      </c>
      <c r="D360" s="12"/>
      <c r="E360" s="12"/>
      <c r="F360" s="12"/>
      <c r="G360" s="12"/>
      <c r="H360" s="12"/>
      <c r="I360" s="12"/>
      <c r="J360" s="12"/>
      <c r="K360" s="12"/>
      <c r="L360" s="12"/>
      <c r="M360" s="12"/>
      <c r="N360" s="12"/>
      <c r="O360" s="12"/>
      <c r="P360" s="55">
        <f t="shared" si="27"/>
        <v>0</v>
      </c>
    </row>
    <row r="361" spans="1:16" ht="15" customHeight="1" x14ac:dyDescent="0.25">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25">
      <c r="A362" s="553">
        <v>222</v>
      </c>
      <c r="B362" s="551" t="s">
        <v>67</v>
      </c>
      <c r="C362" s="110">
        <v>11</v>
      </c>
      <c r="D362" s="12">
        <v>20000</v>
      </c>
      <c r="E362" s="12">
        <v>10000</v>
      </c>
      <c r="F362" s="12">
        <v>10000</v>
      </c>
      <c r="G362" s="12">
        <v>10000</v>
      </c>
      <c r="H362" s="12">
        <v>20000</v>
      </c>
      <c r="I362" s="12">
        <v>20000</v>
      </c>
      <c r="J362" s="12">
        <v>10000</v>
      </c>
      <c r="K362" s="12">
        <v>10000</v>
      </c>
      <c r="L362" s="12">
        <v>10000</v>
      </c>
      <c r="M362" s="12">
        <v>10000</v>
      </c>
      <c r="N362" s="12">
        <v>10000</v>
      </c>
      <c r="O362" s="12">
        <v>10000</v>
      </c>
      <c r="P362" s="55">
        <f t="shared" si="27"/>
        <v>150000</v>
      </c>
    </row>
    <row r="363" spans="1:16" ht="15" customHeight="1" x14ac:dyDescent="0.25">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25">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25">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25">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25">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25">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25">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25">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25">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25">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x14ac:dyDescent="0.25">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25">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25">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25">
      <c r="A376" s="554"/>
      <c r="B376" s="552"/>
      <c r="C376" s="110">
        <v>15</v>
      </c>
      <c r="D376" s="12"/>
      <c r="E376" s="12"/>
      <c r="F376" s="12"/>
      <c r="G376" s="12"/>
      <c r="H376" s="12"/>
      <c r="I376" s="12"/>
      <c r="J376" s="12"/>
      <c r="K376" s="12"/>
      <c r="L376" s="12"/>
      <c r="M376" s="12"/>
      <c r="N376" s="12"/>
      <c r="O376" s="12"/>
      <c r="P376" s="55">
        <f t="shared" si="27"/>
        <v>0</v>
      </c>
    </row>
    <row r="377" spans="1:16" ht="15" customHeight="1" x14ac:dyDescent="0.25">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25">
      <c r="A378" s="554"/>
      <c r="B378" s="552"/>
      <c r="C378" s="110">
        <v>17</v>
      </c>
      <c r="D378" s="12"/>
      <c r="E378" s="12"/>
      <c r="F378" s="12"/>
      <c r="G378" s="12"/>
      <c r="H378" s="12"/>
      <c r="I378" s="12"/>
      <c r="J378" s="12"/>
      <c r="K378" s="12"/>
      <c r="L378" s="12"/>
      <c r="M378" s="12"/>
      <c r="N378" s="12"/>
      <c r="O378" s="12"/>
      <c r="P378" s="55">
        <f t="shared" si="27"/>
        <v>0</v>
      </c>
    </row>
    <row r="379" spans="1:16" ht="15" customHeight="1" x14ac:dyDescent="0.25">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25">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25">
      <c r="A381" s="555"/>
      <c r="B381" s="552"/>
      <c r="C381" s="110">
        <v>27</v>
      </c>
      <c r="D381" s="66"/>
      <c r="E381" s="66"/>
      <c r="F381" s="66"/>
      <c r="G381" s="66"/>
      <c r="H381" s="66"/>
      <c r="I381" s="66"/>
      <c r="J381" s="66"/>
      <c r="K381" s="66"/>
      <c r="L381" s="66"/>
      <c r="M381" s="66"/>
      <c r="N381" s="66"/>
      <c r="O381" s="66"/>
      <c r="P381" s="55">
        <f t="shared" si="27"/>
        <v>0</v>
      </c>
    </row>
    <row r="382" spans="1:16" x14ac:dyDescent="0.25">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2287</v>
      </c>
      <c r="C392" s="306"/>
      <c r="D392" s="72">
        <f>SUM(D393:D482)</f>
        <v>436000</v>
      </c>
      <c r="E392" s="72">
        <f t="shared" ref="E392:O392" si="30">SUM(E393:E482)</f>
        <v>443000</v>
      </c>
      <c r="F392" s="72">
        <f t="shared" si="30"/>
        <v>526000</v>
      </c>
      <c r="G392" s="72">
        <f t="shared" si="30"/>
        <v>595000</v>
      </c>
      <c r="H392" s="72">
        <f t="shared" si="30"/>
        <v>454500</v>
      </c>
      <c r="I392" s="72">
        <f t="shared" si="30"/>
        <v>773000</v>
      </c>
      <c r="J392" s="72">
        <f t="shared" si="30"/>
        <v>441000</v>
      </c>
      <c r="K392" s="72">
        <f t="shared" si="30"/>
        <v>554500</v>
      </c>
      <c r="L392" s="72">
        <f t="shared" si="30"/>
        <v>386500</v>
      </c>
      <c r="M392" s="72">
        <f t="shared" si="30"/>
        <v>371500</v>
      </c>
      <c r="N392" s="72">
        <f t="shared" si="30"/>
        <v>353000</v>
      </c>
      <c r="O392" s="72">
        <f t="shared" si="30"/>
        <v>216000</v>
      </c>
      <c r="P392" s="72">
        <f>SUM(P393:P482)</f>
        <v>5550000</v>
      </c>
    </row>
    <row r="393" spans="1:16" ht="15" customHeight="1" x14ac:dyDescent="0.25">
      <c r="A393" s="553">
        <v>241</v>
      </c>
      <c r="B393" s="551" t="s">
        <v>80</v>
      </c>
      <c r="C393" s="110">
        <v>11</v>
      </c>
      <c r="D393" s="12">
        <v>20000</v>
      </c>
      <c r="E393" s="12">
        <v>10000</v>
      </c>
      <c r="F393" s="12">
        <v>20000</v>
      </c>
      <c r="G393" s="12">
        <v>20000</v>
      </c>
      <c r="H393" s="12">
        <v>20000</v>
      </c>
      <c r="I393" s="12">
        <v>20000</v>
      </c>
      <c r="J393" s="12">
        <v>20000</v>
      </c>
      <c r="K393" s="12">
        <v>15000</v>
      </c>
      <c r="L393" s="12">
        <v>5000</v>
      </c>
      <c r="M393" s="12"/>
      <c r="N393" s="12"/>
      <c r="O393" s="12"/>
      <c r="P393" s="55">
        <f>SUM(D393:O393)</f>
        <v>150000</v>
      </c>
    </row>
    <row r="394" spans="1:16" ht="15" customHeight="1" x14ac:dyDescent="0.25">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25">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25">
      <c r="A397" s="554"/>
      <c r="B397" s="552"/>
      <c r="C397" s="110">
        <v>15</v>
      </c>
      <c r="D397" s="12"/>
      <c r="E397" s="12"/>
      <c r="F397" s="12"/>
      <c r="G397" s="12"/>
      <c r="H397" s="12"/>
      <c r="I397" s="12"/>
      <c r="J397" s="12"/>
      <c r="K397" s="12"/>
      <c r="L397" s="12"/>
      <c r="M397" s="12"/>
      <c r="N397" s="12"/>
      <c r="O397" s="12"/>
      <c r="P397" s="55">
        <f t="shared" si="31"/>
        <v>0</v>
      </c>
    </row>
    <row r="398" spans="1:16" ht="15" customHeight="1" x14ac:dyDescent="0.25">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25">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25">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25">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25">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25">
      <c r="A403" s="553">
        <v>242</v>
      </c>
      <c r="B403" s="551" t="s">
        <v>81</v>
      </c>
      <c r="C403" s="110">
        <v>11</v>
      </c>
      <c r="D403" s="12">
        <v>10000</v>
      </c>
      <c r="E403" s="12">
        <v>30000</v>
      </c>
      <c r="F403" s="12">
        <v>30000</v>
      </c>
      <c r="G403" s="12">
        <v>20000</v>
      </c>
      <c r="H403" s="12">
        <v>20000</v>
      </c>
      <c r="I403" s="12">
        <v>20000</v>
      </c>
      <c r="J403" s="12">
        <v>20000</v>
      </c>
      <c r="K403" s="12">
        <v>10000</v>
      </c>
      <c r="L403" s="12">
        <v>10000</v>
      </c>
      <c r="M403" s="12">
        <v>10000</v>
      </c>
      <c r="N403" s="12">
        <v>10000</v>
      </c>
      <c r="O403" s="12">
        <v>10000</v>
      </c>
      <c r="P403" s="55">
        <f t="shared" si="31"/>
        <v>200000</v>
      </c>
    </row>
    <row r="404" spans="1:16" ht="15" customHeight="1" x14ac:dyDescent="0.25">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25">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25">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25">
      <c r="A407" s="554"/>
      <c r="B407" s="552"/>
      <c r="C407" s="110">
        <v>15</v>
      </c>
      <c r="D407" s="12"/>
      <c r="E407" s="12"/>
      <c r="F407" s="12"/>
      <c r="G407" s="12"/>
      <c r="H407" s="12"/>
      <c r="I407" s="12"/>
      <c r="J407" s="12"/>
      <c r="K407" s="12"/>
      <c r="L407" s="12"/>
      <c r="M407" s="12"/>
      <c r="N407" s="12"/>
      <c r="O407" s="12"/>
      <c r="P407" s="55">
        <f t="shared" si="31"/>
        <v>0</v>
      </c>
    </row>
    <row r="408" spans="1:16" ht="15" customHeight="1" x14ac:dyDescent="0.25">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25">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25">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25">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25">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25">
      <c r="A413" s="553">
        <v>243</v>
      </c>
      <c r="B413" s="551" t="s">
        <v>82</v>
      </c>
      <c r="C413" s="110">
        <v>11</v>
      </c>
      <c r="D413" s="12"/>
      <c r="E413" s="12"/>
      <c r="F413" s="12"/>
      <c r="G413" s="12"/>
      <c r="H413" s="12"/>
      <c r="I413" s="12"/>
      <c r="J413" s="12"/>
      <c r="K413" s="12"/>
      <c r="L413" s="12"/>
      <c r="M413" s="12"/>
      <c r="N413" s="12"/>
      <c r="O413" s="12"/>
      <c r="P413" s="55">
        <f t="shared" si="31"/>
        <v>0</v>
      </c>
    </row>
    <row r="414" spans="1:16" ht="15" customHeight="1" x14ac:dyDescent="0.25">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25">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25">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25">
      <c r="A417" s="554"/>
      <c r="B417" s="552"/>
      <c r="C417" s="110">
        <v>15</v>
      </c>
      <c r="D417" s="12"/>
      <c r="E417" s="12"/>
      <c r="F417" s="12"/>
      <c r="G417" s="12"/>
      <c r="H417" s="12"/>
      <c r="I417" s="12"/>
      <c r="J417" s="12"/>
      <c r="K417" s="12"/>
      <c r="L417" s="12"/>
      <c r="M417" s="12"/>
      <c r="N417" s="12"/>
      <c r="O417" s="12"/>
      <c r="P417" s="55">
        <f t="shared" si="31"/>
        <v>0</v>
      </c>
    </row>
    <row r="418" spans="1:16" ht="15" customHeight="1" x14ac:dyDescent="0.25">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25">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25">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25">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25">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25">
      <c r="A423" s="553">
        <v>244</v>
      </c>
      <c r="B423" s="551" t="s">
        <v>83</v>
      </c>
      <c r="C423" s="110">
        <v>11</v>
      </c>
      <c r="D423" s="12">
        <v>10000</v>
      </c>
      <c r="E423" s="12">
        <v>20000</v>
      </c>
      <c r="F423" s="12">
        <v>10000</v>
      </c>
      <c r="G423" s="12">
        <v>10000</v>
      </c>
      <c r="H423" s="12">
        <v>10000</v>
      </c>
      <c r="I423" s="12">
        <v>10000</v>
      </c>
      <c r="J423" s="12">
        <v>10000</v>
      </c>
      <c r="K423" s="12">
        <v>10000</v>
      </c>
      <c r="L423" s="12">
        <v>10000</v>
      </c>
      <c r="M423" s="12">
        <v>10000</v>
      </c>
      <c r="N423" s="12">
        <v>10000</v>
      </c>
      <c r="O423" s="12">
        <v>10000</v>
      </c>
      <c r="P423" s="55">
        <f t="shared" si="31"/>
        <v>130000</v>
      </c>
    </row>
    <row r="424" spans="1:16" ht="15" customHeight="1" x14ac:dyDescent="0.25">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25">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25">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25">
      <c r="A427" s="554"/>
      <c r="B427" s="552"/>
      <c r="C427" s="110">
        <v>15</v>
      </c>
      <c r="D427" s="12"/>
      <c r="E427" s="12"/>
      <c r="F427" s="12"/>
      <c r="G427" s="12"/>
      <c r="H427" s="12"/>
      <c r="I427" s="12"/>
      <c r="J427" s="12"/>
      <c r="K427" s="12"/>
      <c r="L427" s="12"/>
      <c r="M427" s="12"/>
      <c r="N427" s="12"/>
      <c r="O427" s="12"/>
      <c r="P427" s="55">
        <f t="shared" si="31"/>
        <v>0</v>
      </c>
    </row>
    <row r="428" spans="1:16" ht="15" customHeight="1" x14ac:dyDescent="0.25">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25">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25">
      <c r="A430" s="554"/>
      <c r="B430" s="552"/>
      <c r="C430" s="110">
        <v>25</v>
      </c>
      <c r="D430" s="12">
        <v>0</v>
      </c>
      <c r="E430" s="12">
        <v>0</v>
      </c>
      <c r="F430" s="12">
        <v>0</v>
      </c>
      <c r="G430" s="12">
        <v>0</v>
      </c>
      <c r="H430" s="12">
        <v>10000</v>
      </c>
      <c r="I430" s="12">
        <v>0</v>
      </c>
      <c r="J430" s="12">
        <v>10000</v>
      </c>
      <c r="K430" s="12">
        <v>0</v>
      </c>
      <c r="L430" s="12">
        <v>0</v>
      </c>
      <c r="M430" s="12"/>
      <c r="N430" s="12"/>
      <c r="O430" s="12"/>
      <c r="P430" s="55">
        <f t="shared" si="31"/>
        <v>20000</v>
      </c>
    </row>
    <row r="431" spans="1:16" ht="15" customHeight="1" x14ac:dyDescent="0.25">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25">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25">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x14ac:dyDescent="0.25">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25">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25">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25">
      <c r="A437" s="554"/>
      <c r="B437" s="552"/>
      <c r="C437" s="110">
        <v>15</v>
      </c>
      <c r="D437" s="12"/>
      <c r="E437" s="12"/>
      <c r="F437" s="12"/>
      <c r="G437" s="12"/>
      <c r="H437" s="12"/>
      <c r="I437" s="12"/>
      <c r="J437" s="12"/>
      <c r="K437" s="12"/>
      <c r="L437" s="12"/>
      <c r="M437" s="12"/>
      <c r="N437" s="12"/>
      <c r="O437" s="12"/>
      <c r="P437" s="55">
        <f t="shared" si="31"/>
        <v>0</v>
      </c>
    </row>
    <row r="438" spans="1:16" ht="15" customHeight="1" x14ac:dyDescent="0.25">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25">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25">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25">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25">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25">
      <c r="A443" s="553">
        <v>246</v>
      </c>
      <c r="B443" s="551" t="s">
        <v>85</v>
      </c>
      <c r="C443" s="110">
        <v>11</v>
      </c>
      <c r="D443" s="12">
        <v>75000</v>
      </c>
      <c r="E443" s="12">
        <v>35000</v>
      </c>
      <c r="F443" s="12">
        <v>50000</v>
      </c>
      <c r="G443" s="12">
        <v>50000</v>
      </c>
      <c r="H443" s="12">
        <v>25000</v>
      </c>
      <c r="I443" s="12">
        <v>70000</v>
      </c>
      <c r="J443" s="12">
        <v>100000</v>
      </c>
      <c r="K443" s="12">
        <v>25000</v>
      </c>
      <c r="L443" s="12">
        <v>25000</v>
      </c>
      <c r="M443" s="12">
        <v>25000</v>
      </c>
      <c r="N443" s="12">
        <v>60000</v>
      </c>
      <c r="O443" s="12">
        <v>60000</v>
      </c>
      <c r="P443" s="55">
        <f t="shared" si="31"/>
        <v>600000</v>
      </c>
    </row>
    <row r="444" spans="1:16" ht="15" customHeight="1" x14ac:dyDescent="0.25">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25">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25">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25">
      <c r="A447" s="554"/>
      <c r="B447" s="552"/>
      <c r="C447" s="110">
        <v>15</v>
      </c>
      <c r="D447" s="12"/>
      <c r="E447" s="12"/>
      <c r="F447" s="12"/>
      <c r="G447" s="12"/>
      <c r="H447" s="12"/>
      <c r="I447" s="12"/>
      <c r="J447" s="12"/>
      <c r="K447" s="12"/>
      <c r="L447" s="12"/>
      <c r="M447" s="12"/>
      <c r="N447" s="12"/>
      <c r="O447" s="12"/>
      <c r="P447" s="55">
        <f t="shared" si="31"/>
        <v>0</v>
      </c>
    </row>
    <row r="448" spans="1:16" ht="15" customHeight="1" x14ac:dyDescent="0.25">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25">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25">
      <c r="A450" s="554"/>
      <c r="B450" s="552"/>
      <c r="C450" s="110">
        <v>25</v>
      </c>
      <c r="D450" s="12">
        <v>90000</v>
      </c>
      <c r="E450" s="12">
        <v>85000</v>
      </c>
      <c r="F450" s="12">
        <v>15000</v>
      </c>
      <c r="G450" s="12">
        <v>300000</v>
      </c>
      <c r="H450" s="12">
        <v>150000</v>
      </c>
      <c r="I450" s="12">
        <v>80000</v>
      </c>
      <c r="J450" s="12">
        <v>80000</v>
      </c>
      <c r="K450" s="12">
        <v>80000</v>
      </c>
      <c r="L450" s="12">
        <v>80000</v>
      </c>
      <c r="M450" s="12">
        <v>80000</v>
      </c>
      <c r="N450" s="12">
        <v>80000</v>
      </c>
      <c r="O450" s="12">
        <v>80000</v>
      </c>
      <c r="P450" s="55">
        <f t="shared" si="31"/>
        <v>1200000</v>
      </c>
    </row>
    <row r="451" spans="1:16" ht="15" customHeight="1" x14ac:dyDescent="0.25">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25">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25">
      <c r="A453" s="553">
        <v>247</v>
      </c>
      <c r="B453" s="551" t="s">
        <v>86</v>
      </c>
      <c r="C453" s="110">
        <v>11</v>
      </c>
      <c r="D453" s="12">
        <v>0</v>
      </c>
      <c r="E453" s="12">
        <v>0</v>
      </c>
      <c r="F453" s="12">
        <v>0</v>
      </c>
      <c r="G453" s="12">
        <v>10000</v>
      </c>
      <c r="H453" s="12">
        <v>0</v>
      </c>
      <c r="I453" s="12">
        <v>50000</v>
      </c>
      <c r="J453" s="12">
        <v>1500</v>
      </c>
      <c r="K453" s="12">
        <v>0</v>
      </c>
      <c r="L453" s="12">
        <v>8000</v>
      </c>
      <c r="M453" s="12"/>
      <c r="N453" s="12">
        <v>10500</v>
      </c>
      <c r="O453" s="12"/>
      <c r="P453" s="55">
        <f t="shared" si="31"/>
        <v>80000</v>
      </c>
    </row>
    <row r="454" spans="1:16" ht="15" customHeight="1" x14ac:dyDescent="0.25">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25">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25">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25">
      <c r="A457" s="554"/>
      <c r="B457" s="552"/>
      <c r="C457" s="110">
        <v>15</v>
      </c>
      <c r="D457" s="12"/>
      <c r="E457" s="12"/>
      <c r="F457" s="12"/>
      <c r="G457" s="12"/>
      <c r="H457" s="12"/>
      <c r="I457" s="12"/>
      <c r="J457" s="12"/>
      <c r="K457" s="12"/>
      <c r="L457" s="12"/>
      <c r="M457" s="12"/>
      <c r="N457" s="12"/>
      <c r="O457" s="12"/>
      <c r="P457" s="55">
        <f t="shared" si="31"/>
        <v>0</v>
      </c>
    </row>
    <row r="458" spans="1:16" ht="15" customHeight="1" x14ac:dyDescent="0.25">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25">
      <c r="A460" s="554"/>
      <c r="B460" s="552"/>
      <c r="C460" s="110">
        <v>25</v>
      </c>
      <c r="D460" s="12">
        <v>0</v>
      </c>
      <c r="E460" s="12">
        <v>15000</v>
      </c>
      <c r="F460" s="12">
        <v>0</v>
      </c>
      <c r="G460" s="12">
        <v>0</v>
      </c>
      <c r="H460" s="12">
        <v>5000</v>
      </c>
      <c r="I460" s="12">
        <v>0</v>
      </c>
      <c r="J460" s="12">
        <v>0</v>
      </c>
      <c r="K460" s="12">
        <v>0</v>
      </c>
      <c r="L460" s="12">
        <v>0</v>
      </c>
      <c r="M460" s="12"/>
      <c r="N460" s="12"/>
      <c r="O460" s="12"/>
      <c r="P460" s="55">
        <f t="shared" si="32"/>
        <v>20000</v>
      </c>
    </row>
    <row r="461" spans="1:16" ht="15" customHeight="1" x14ac:dyDescent="0.25">
      <c r="A461" s="554"/>
      <c r="B461" s="552"/>
      <c r="C461" s="110">
        <v>26</v>
      </c>
      <c r="D461" s="12"/>
      <c r="E461" s="12"/>
      <c r="F461" s="12"/>
      <c r="G461" s="12"/>
      <c r="H461" s="12"/>
      <c r="I461" s="12"/>
      <c r="J461" s="12"/>
      <c r="K461" s="12"/>
      <c r="L461" s="12"/>
      <c r="M461" s="12"/>
      <c r="N461" s="12"/>
      <c r="O461" s="12"/>
      <c r="P461" s="55">
        <f t="shared" si="32"/>
        <v>0</v>
      </c>
    </row>
    <row r="462" spans="1:16" ht="15" customHeight="1" x14ac:dyDescent="0.25">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25">
      <c r="A463" s="553">
        <v>248</v>
      </c>
      <c r="B463" s="551" t="s">
        <v>87</v>
      </c>
      <c r="C463" s="110">
        <v>11</v>
      </c>
      <c r="D463" s="12">
        <v>10000</v>
      </c>
      <c r="E463" s="12">
        <v>30000</v>
      </c>
      <c r="F463" s="12">
        <v>12000</v>
      </c>
      <c r="G463" s="12">
        <v>29000</v>
      </c>
      <c r="H463" s="12">
        <v>13500</v>
      </c>
      <c r="I463" s="12">
        <v>8000</v>
      </c>
      <c r="J463" s="12">
        <v>13500</v>
      </c>
      <c r="K463" s="12">
        <v>13500</v>
      </c>
      <c r="L463" s="12">
        <v>8500</v>
      </c>
      <c r="M463" s="12">
        <v>8500</v>
      </c>
      <c r="N463" s="12">
        <v>3500</v>
      </c>
      <c r="O463" s="12">
        <v>0</v>
      </c>
      <c r="P463" s="55">
        <f t="shared" si="32"/>
        <v>150000</v>
      </c>
    </row>
    <row r="464" spans="1:16" ht="15" customHeight="1" x14ac:dyDescent="0.25">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25">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25">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25">
      <c r="A467" s="554"/>
      <c r="B467" s="552"/>
      <c r="C467" s="110">
        <v>15</v>
      </c>
      <c r="D467" s="12"/>
      <c r="E467" s="12"/>
      <c r="F467" s="12"/>
      <c r="G467" s="12"/>
      <c r="H467" s="12"/>
      <c r="I467" s="12"/>
      <c r="J467" s="12"/>
      <c r="K467" s="12"/>
      <c r="L467" s="12"/>
      <c r="M467" s="12"/>
      <c r="N467" s="12"/>
      <c r="O467" s="12"/>
      <c r="P467" s="55">
        <f t="shared" si="32"/>
        <v>0</v>
      </c>
    </row>
    <row r="468" spans="1:16" ht="15" customHeight="1" x14ac:dyDescent="0.25">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25">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25">
      <c r="A470" s="554"/>
      <c r="B470" s="552"/>
      <c r="C470" s="110">
        <v>25</v>
      </c>
      <c r="D470" s="12"/>
      <c r="E470" s="12"/>
      <c r="F470" s="12"/>
      <c r="G470" s="12"/>
      <c r="H470" s="12"/>
      <c r="I470" s="12"/>
      <c r="J470" s="12"/>
      <c r="K470" s="12"/>
      <c r="L470" s="12"/>
      <c r="M470" s="12"/>
      <c r="N470" s="12"/>
      <c r="O470" s="12"/>
      <c r="P470" s="55">
        <f t="shared" si="32"/>
        <v>0</v>
      </c>
    </row>
    <row r="471" spans="1:16" ht="15" customHeight="1" x14ac:dyDescent="0.25">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25">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25">
      <c r="A473" s="553">
        <v>249</v>
      </c>
      <c r="B473" s="551" t="s">
        <v>88</v>
      </c>
      <c r="C473" s="110">
        <v>11</v>
      </c>
      <c r="D473" s="12">
        <v>221000</v>
      </c>
      <c r="E473" s="12">
        <v>183000</v>
      </c>
      <c r="F473" s="12">
        <v>359000</v>
      </c>
      <c r="G473" s="12">
        <v>116000</v>
      </c>
      <c r="H473" s="12">
        <v>171000</v>
      </c>
      <c r="I473" s="12">
        <v>435000</v>
      </c>
      <c r="J473" s="12">
        <v>141000</v>
      </c>
      <c r="K473" s="12">
        <v>401000</v>
      </c>
      <c r="L473" s="12">
        <v>240000</v>
      </c>
      <c r="M473" s="12">
        <v>238000</v>
      </c>
      <c r="N473" s="12">
        <v>179000</v>
      </c>
      <c r="O473" s="12">
        <v>56000</v>
      </c>
      <c r="P473" s="55">
        <f t="shared" si="32"/>
        <v>2740000</v>
      </c>
    </row>
    <row r="474" spans="1:16" ht="15" customHeight="1" x14ac:dyDescent="0.25">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25">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25">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25">
      <c r="A477" s="554"/>
      <c r="B477" s="552"/>
      <c r="C477" s="110">
        <v>15</v>
      </c>
      <c r="D477" s="12"/>
      <c r="E477" s="12"/>
      <c r="F477" s="12"/>
      <c r="G477" s="12"/>
      <c r="H477" s="12"/>
      <c r="I477" s="12"/>
      <c r="J477" s="12"/>
      <c r="K477" s="12"/>
      <c r="L477" s="12"/>
      <c r="M477" s="12"/>
      <c r="N477" s="12"/>
      <c r="O477" s="12"/>
      <c r="P477" s="55">
        <f t="shared" si="32"/>
        <v>0</v>
      </c>
    </row>
    <row r="478" spans="1:16" ht="15" customHeight="1" x14ac:dyDescent="0.25">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25">
      <c r="A479" s="554"/>
      <c r="B479" s="552"/>
      <c r="C479" s="110">
        <v>17</v>
      </c>
      <c r="D479" s="12"/>
      <c r="E479" s="12"/>
      <c r="F479" s="12"/>
      <c r="G479" s="12"/>
      <c r="H479" s="12"/>
      <c r="I479" s="12"/>
      <c r="J479" s="12"/>
      <c r="K479" s="12"/>
      <c r="L479" s="12"/>
      <c r="M479" s="12"/>
      <c r="N479" s="12"/>
      <c r="O479" s="12"/>
      <c r="P479" s="55">
        <f t="shared" si="32"/>
        <v>0</v>
      </c>
    </row>
    <row r="480" spans="1:16" ht="15" customHeight="1" x14ac:dyDescent="0.25">
      <c r="A480" s="554"/>
      <c r="B480" s="552"/>
      <c r="C480" s="110">
        <v>25</v>
      </c>
      <c r="D480" s="12">
        <v>0</v>
      </c>
      <c r="E480" s="12">
        <v>35000</v>
      </c>
      <c r="F480" s="12">
        <v>30000</v>
      </c>
      <c r="G480" s="12">
        <v>40000</v>
      </c>
      <c r="H480" s="12">
        <v>30000</v>
      </c>
      <c r="I480" s="12">
        <v>80000</v>
      </c>
      <c r="J480" s="12">
        <v>45000</v>
      </c>
      <c r="K480" s="12">
        <v>0</v>
      </c>
      <c r="L480" s="12">
        <v>0</v>
      </c>
      <c r="M480" s="12">
        <v>0</v>
      </c>
      <c r="N480" s="12">
        <v>0</v>
      </c>
      <c r="O480" s="12">
        <v>0</v>
      </c>
      <c r="P480" s="55">
        <f t="shared" si="32"/>
        <v>260000</v>
      </c>
    </row>
    <row r="481" spans="1:16" ht="15" customHeight="1" x14ac:dyDescent="0.25">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25">
      <c r="A482" s="555"/>
      <c r="B482" s="552"/>
      <c r="C482" s="110">
        <v>27</v>
      </c>
      <c r="D482" s="12"/>
      <c r="E482" s="12"/>
      <c r="F482" s="12"/>
      <c r="G482" s="12"/>
      <c r="H482" s="12"/>
      <c r="I482" s="12"/>
      <c r="J482" s="12"/>
      <c r="K482" s="12"/>
      <c r="L482" s="12"/>
      <c r="M482" s="12"/>
      <c r="N482" s="12"/>
      <c r="O482" s="12"/>
      <c r="P482" s="55">
        <f t="shared" si="32"/>
        <v>0</v>
      </c>
    </row>
    <row r="483" spans="1:16" x14ac:dyDescent="0.25">
      <c r="A483" s="74">
        <v>2500</v>
      </c>
      <c r="B483" s="305" t="s">
        <v>2288</v>
      </c>
      <c r="C483" s="306"/>
      <c r="D483" s="72">
        <f>SUM(D484:D553)</f>
        <v>650000</v>
      </c>
      <c r="E483" s="72">
        <f t="shared" ref="E483:O483" si="33">SUM(E484:E553)</f>
        <v>1535000</v>
      </c>
      <c r="F483" s="72">
        <f t="shared" si="33"/>
        <v>1045000</v>
      </c>
      <c r="G483" s="72">
        <f t="shared" si="33"/>
        <v>1065000</v>
      </c>
      <c r="H483" s="72">
        <f t="shared" si="33"/>
        <v>1150000</v>
      </c>
      <c r="I483" s="72">
        <f t="shared" si="33"/>
        <v>1350000</v>
      </c>
      <c r="J483" s="72">
        <f t="shared" si="33"/>
        <v>825000</v>
      </c>
      <c r="K483" s="72">
        <f t="shared" si="33"/>
        <v>1090000</v>
      </c>
      <c r="L483" s="72">
        <f t="shared" si="33"/>
        <v>1015000</v>
      </c>
      <c r="M483" s="72">
        <f t="shared" si="33"/>
        <v>1015000</v>
      </c>
      <c r="N483" s="72">
        <f t="shared" si="33"/>
        <v>800000</v>
      </c>
      <c r="O483" s="72">
        <f t="shared" si="33"/>
        <v>400000</v>
      </c>
      <c r="P483" s="72">
        <f>SUM(P484:P553)</f>
        <v>11940000</v>
      </c>
    </row>
    <row r="484" spans="1:16" ht="15" customHeight="1" x14ac:dyDescent="0.25">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x14ac:dyDescent="0.25">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25">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25">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25">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25">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25">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25">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25">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25">
      <c r="A494" s="553">
        <v>252</v>
      </c>
      <c r="B494" s="551" t="s">
        <v>91</v>
      </c>
      <c r="C494" s="110">
        <v>11</v>
      </c>
      <c r="D494" s="12">
        <v>0</v>
      </c>
      <c r="E494" s="12">
        <v>0</v>
      </c>
      <c r="F494" s="12">
        <v>0</v>
      </c>
      <c r="G494" s="12">
        <v>5000</v>
      </c>
      <c r="H494" s="12">
        <v>0</v>
      </c>
      <c r="I494" s="12">
        <v>0</v>
      </c>
      <c r="J494" s="12">
        <v>15000</v>
      </c>
      <c r="K494" s="12">
        <v>30000</v>
      </c>
      <c r="L494" s="12">
        <v>15000</v>
      </c>
      <c r="M494" s="12">
        <v>15000</v>
      </c>
      <c r="N494" s="12"/>
      <c r="O494" s="12"/>
      <c r="P494" s="55">
        <f t="shared" si="34"/>
        <v>80000</v>
      </c>
    </row>
    <row r="495" spans="1:16" ht="15" customHeight="1" x14ac:dyDescent="0.25">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25">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25">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25">
      <c r="A498" s="554"/>
      <c r="B498" s="552"/>
      <c r="C498" s="110">
        <v>15</v>
      </c>
      <c r="D498" s="12"/>
      <c r="E498" s="12"/>
      <c r="F498" s="12"/>
      <c r="G498" s="12"/>
      <c r="H498" s="12"/>
      <c r="I498" s="12"/>
      <c r="J498" s="12"/>
      <c r="K498" s="12"/>
      <c r="L498" s="12"/>
      <c r="M498" s="12"/>
      <c r="N498" s="12"/>
      <c r="O498" s="12"/>
      <c r="P498" s="55">
        <f t="shared" si="34"/>
        <v>0</v>
      </c>
    </row>
    <row r="499" spans="1:16" ht="15" customHeight="1" x14ac:dyDescent="0.25">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25">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25">
      <c r="A501" s="554"/>
      <c r="B501" s="552"/>
      <c r="C501" s="110">
        <v>25</v>
      </c>
      <c r="D501" s="12"/>
      <c r="E501" s="12"/>
      <c r="F501" s="12"/>
      <c r="G501" s="12"/>
      <c r="H501" s="12"/>
      <c r="I501" s="12"/>
      <c r="J501" s="12"/>
      <c r="K501" s="12"/>
      <c r="L501" s="12"/>
      <c r="M501" s="12"/>
      <c r="N501" s="12"/>
      <c r="O501" s="12"/>
      <c r="P501" s="55">
        <f t="shared" si="34"/>
        <v>0</v>
      </c>
    </row>
    <row r="502" spans="1:16" ht="15" customHeight="1" x14ac:dyDescent="0.25">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25">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25">
      <c r="A504" s="553">
        <v>253</v>
      </c>
      <c r="B504" s="551" t="s">
        <v>92</v>
      </c>
      <c r="C504" s="110">
        <v>11</v>
      </c>
      <c r="D504" s="12">
        <v>500000</v>
      </c>
      <c r="E504" s="12">
        <v>1000000</v>
      </c>
      <c r="F504" s="12">
        <v>600000</v>
      </c>
      <c r="G504" s="12">
        <v>300000</v>
      </c>
      <c r="H504" s="12">
        <v>800000</v>
      </c>
      <c r="I504" s="12">
        <v>800000</v>
      </c>
      <c r="J504" s="12">
        <v>500000</v>
      </c>
      <c r="K504" s="12">
        <v>700000</v>
      </c>
      <c r="L504" s="12">
        <v>700000</v>
      </c>
      <c r="M504" s="12">
        <v>700000</v>
      </c>
      <c r="N504" s="12">
        <v>500000</v>
      </c>
      <c r="O504" s="12">
        <v>400000</v>
      </c>
      <c r="P504" s="55">
        <f t="shared" si="34"/>
        <v>7500000</v>
      </c>
    </row>
    <row r="505" spans="1:16" ht="15" customHeight="1" x14ac:dyDescent="0.25">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25">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25">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25">
      <c r="A508" s="554"/>
      <c r="B508" s="552"/>
      <c r="C508" s="110">
        <v>15</v>
      </c>
      <c r="D508" s="12"/>
      <c r="E508" s="12"/>
      <c r="F508" s="12"/>
      <c r="G508" s="12"/>
      <c r="H508" s="12"/>
      <c r="I508" s="12"/>
      <c r="J508" s="12"/>
      <c r="K508" s="12"/>
      <c r="L508" s="12"/>
      <c r="M508" s="12"/>
      <c r="N508" s="12"/>
      <c r="O508" s="12"/>
      <c r="P508" s="55">
        <f t="shared" si="34"/>
        <v>0</v>
      </c>
    </row>
    <row r="509" spans="1:16" ht="15" customHeight="1" x14ac:dyDescent="0.25">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25">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25">
      <c r="A511" s="554"/>
      <c r="B511" s="552"/>
      <c r="C511" s="110">
        <v>25</v>
      </c>
      <c r="D511" s="12"/>
      <c r="E511" s="12"/>
      <c r="F511" s="12"/>
      <c r="G511" s="12"/>
      <c r="H511" s="12"/>
      <c r="I511" s="12"/>
      <c r="J511" s="12"/>
      <c r="K511" s="12"/>
      <c r="L511" s="12"/>
      <c r="M511" s="12"/>
      <c r="N511" s="12"/>
      <c r="O511" s="12"/>
      <c r="P511" s="55">
        <f t="shared" si="34"/>
        <v>0</v>
      </c>
    </row>
    <row r="512" spans="1:16" ht="15" customHeight="1" x14ac:dyDescent="0.25">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25">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25">
      <c r="A514" s="553">
        <v>254</v>
      </c>
      <c r="B514" s="551" t="s">
        <v>93</v>
      </c>
      <c r="C514" s="110">
        <v>11</v>
      </c>
      <c r="D514" s="12">
        <v>150000</v>
      </c>
      <c r="E514" s="12">
        <v>425000</v>
      </c>
      <c r="F514" s="12">
        <v>425000</v>
      </c>
      <c r="G514" s="12">
        <v>600000</v>
      </c>
      <c r="H514" s="12">
        <v>200000</v>
      </c>
      <c r="I514" s="12">
        <v>400000</v>
      </c>
      <c r="J514" s="12">
        <v>300000</v>
      </c>
      <c r="K514" s="12">
        <v>300000</v>
      </c>
      <c r="L514" s="12">
        <v>200000</v>
      </c>
      <c r="M514" s="12">
        <v>200000</v>
      </c>
      <c r="N514" s="12">
        <v>300000</v>
      </c>
      <c r="O514" s="12">
        <v>0</v>
      </c>
      <c r="P514" s="55">
        <f t="shared" si="34"/>
        <v>3500000</v>
      </c>
    </row>
    <row r="515" spans="1:16" ht="15" customHeight="1" x14ac:dyDescent="0.25">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25">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25">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25">
      <c r="A518" s="554"/>
      <c r="B518" s="552"/>
      <c r="C518" s="110">
        <v>15</v>
      </c>
      <c r="D518" s="12"/>
      <c r="E518" s="12"/>
      <c r="F518" s="12"/>
      <c r="G518" s="12"/>
      <c r="H518" s="12"/>
      <c r="I518" s="12"/>
      <c r="J518" s="12"/>
      <c r="K518" s="12"/>
      <c r="L518" s="12"/>
      <c r="M518" s="12"/>
      <c r="N518" s="12"/>
      <c r="O518" s="12"/>
      <c r="P518" s="55">
        <f t="shared" si="34"/>
        <v>0</v>
      </c>
    </row>
    <row r="519" spans="1:16" ht="15" customHeight="1" x14ac:dyDescent="0.25">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25">
      <c r="A520" s="554"/>
      <c r="B520" s="552"/>
      <c r="C520" s="110">
        <v>17</v>
      </c>
      <c r="D520" s="12"/>
      <c r="E520" s="12"/>
      <c r="F520" s="12"/>
      <c r="G520" s="12"/>
      <c r="H520" s="12"/>
      <c r="I520" s="12"/>
      <c r="J520" s="12"/>
      <c r="K520" s="12"/>
      <c r="L520" s="12"/>
      <c r="M520" s="12"/>
      <c r="N520" s="12"/>
      <c r="O520" s="12"/>
      <c r="P520" s="55">
        <f t="shared" si="34"/>
        <v>0</v>
      </c>
    </row>
    <row r="521" spans="1:16" ht="15" customHeight="1" x14ac:dyDescent="0.25">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25">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25">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25">
      <c r="A524" s="553">
        <v>255</v>
      </c>
      <c r="B524" s="551" t="s">
        <v>94</v>
      </c>
      <c r="C524" s="110">
        <v>11</v>
      </c>
      <c r="D524" s="12"/>
      <c r="E524" s="12"/>
      <c r="F524" s="12">
        <v>10000</v>
      </c>
      <c r="G524" s="12"/>
      <c r="H524" s="12"/>
      <c r="I524" s="12"/>
      <c r="J524" s="12"/>
      <c r="K524" s="12"/>
      <c r="L524" s="12"/>
      <c r="M524" s="12"/>
      <c r="N524" s="12"/>
      <c r="O524" s="12"/>
      <c r="P524" s="55">
        <f t="shared" si="34"/>
        <v>10000</v>
      </c>
    </row>
    <row r="525" spans="1:16" ht="15" customHeight="1" x14ac:dyDescent="0.25">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25">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25">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25">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25">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25">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25">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25">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25">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25">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x14ac:dyDescent="0.25">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25">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25">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25">
      <c r="A538" s="554"/>
      <c r="B538" s="552"/>
      <c r="C538" s="110">
        <v>15</v>
      </c>
      <c r="D538" s="12"/>
      <c r="E538" s="12"/>
      <c r="F538" s="12"/>
      <c r="G538" s="12"/>
      <c r="H538" s="12"/>
      <c r="I538" s="12"/>
      <c r="J538" s="12"/>
      <c r="K538" s="12"/>
      <c r="L538" s="12"/>
      <c r="M538" s="12"/>
      <c r="N538" s="12"/>
      <c r="O538" s="12"/>
      <c r="P538" s="55">
        <f t="shared" si="34"/>
        <v>0</v>
      </c>
    </row>
    <row r="539" spans="1:16" ht="15" customHeight="1" x14ac:dyDescent="0.25">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25">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25">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25">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25">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25">
      <c r="A544" s="553">
        <v>259</v>
      </c>
      <c r="B544" s="551" t="s">
        <v>96</v>
      </c>
      <c r="C544" s="110">
        <v>11</v>
      </c>
      <c r="D544" s="12">
        <v>0</v>
      </c>
      <c r="E544" s="12">
        <v>110000</v>
      </c>
      <c r="F544" s="12">
        <v>10000</v>
      </c>
      <c r="G544" s="12">
        <v>160000</v>
      </c>
      <c r="H544" s="12">
        <v>150000</v>
      </c>
      <c r="I544" s="12">
        <v>150000</v>
      </c>
      <c r="J544" s="12">
        <v>10000</v>
      </c>
      <c r="K544" s="12">
        <v>60000</v>
      </c>
      <c r="L544" s="12">
        <v>100000</v>
      </c>
      <c r="M544" s="12">
        <v>100000</v>
      </c>
      <c r="N544" s="12">
        <v>0</v>
      </c>
      <c r="O544" s="12">
        <v>0</v>
      </c>
      <c r="P544" s="55">
        <f t="shared" si="34"/>
        <v>850000</v>
      </c>
    </row>
    <row r="545" spans="1:16" ht="15" customHeight="1" x14ac:dyDescent="0.25">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25">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25">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25">
      <c r="A548" s="554"/>
      <c r="B548" s="552"/>
      <c r="C548" s="110">
        <v>15</v>
      </c>
      <c r="D548" s="12"/>
      <c r="E548" s="12"/>
      <c r="F548" s="12"/>
      <c r="G548" s="12"/>
      <c r="H548" s="12"/>
      <c r="I548" s="12"/>
      <c r="J548" s="12"/>
      <c r="K548" s="12"/>
      <c r="L548" s="12"/>
      <c r="M548" s="12"/>
      <c r="N548" s="12"/>
      <c r="O548" s="12"/>
      <c r="P548" s="55">
        <f t="shared" si="34"/>
        <v>0</v>
      </c>
    </row>
    <row r="549" spans="1:16" ht="15" customHeight="1" x14ac:dyDescent="0.25">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25">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25">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25">
      <c r="A553" s="555"/>
      <c r="B553" s="552"/>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1560000</v>
      </c>
      <c r="E554" s="72">
        <f t="shared" ref="E554:O554" si="36">SUM(E555:E574)</f>
        <v>2285000</v>
      </c>
      <c r="F554" s="72">
        <f t="shared" si="36"/>
        <v>2585000</v>
      </c>
      <c r="G554" s="72">
        <f t="shared" si="36"/>
        <v>2450000</v>
      </c>
      <c r="H554" s="72">
        <f t="shared" si="36"/>
        <v>2557323</v>
      </c>
      <c r="I554" s="72">
        <f t="shared" si="36"/>
        <v>2245000</v>
      </c>
      <c r="J554" s="72">
        <f t="shared" si="36"/>
        <v>2175000</v>
      </c>
      <c r="K554" s="72">
        <f t="shared" si="36"/>
        <v>2075000</v>
      </c>
      <c r="L554" s="72">
        <f t="shared" si="36"/>
        <v>1680000</v>
      </c>
      <c r="M554" s="72">
        <f t="shared" si="36"/>
        <v>1685000</v>
      </c>
      <c r="N554" s="72">
        <f t="shared" si="36"/>
        <v>1725000</v>
      </c>
      <c r="O554" s="72">
        <f t="shared" si="36"/>
        <v>977677</v>
      </c>
      <c r="P554" s="72">
        <f>SUM(P555:P574)</f>
        <v>24000000</v>
      </c>
    </row>
    <row r="555" spans="1:16" ht="15" customHeight="1" x14ac:dyDescent="0.25">
      <c r="A555" s="553">
        <v>261</v>
      </c>
      <c r="B555" s="551" t="s">
        <v>98</v>
      </c>
      <c r="C555" s="110">
        <v>11</v>
      </c>
      <c r="D555" s="12">
        <v>180000</v>
      </c>
      <c r="E555" s="12">
        <v>290000</v>
      </c>
      <c r="F555" s="12">
        <v>100000</v>
      </c>
      <c r="G555" s="12">
        <v>175000</v>
      </c>
      <c r="H555" s="12">
        <v>52323</v>
      </c>
      <c r="I555" s="12">
        <v>50000</v>
      </c>
      <c r="J555" s="12">
        <v>0</v>
      </c>
      <c r="K555" s="12">
        <v>320000</v>
      </c>
      <c r="L555" s="12">
        <v>150000</v>
      </c>
      <c r="M555" s="12">
        <v>150000</v>
      </c>
      <c r="N555" s="12">
        <v>285000</v>
      </c>
      <c r="O555" s="12">
        <v>150000</v>
      </c>
      <c r="P555" s="55">
        <f>SUM(D555:O555)</f>
        <v>1902323</v>
      </c>
    </row>
    <row r="556" spans="1:16" ht="15" customHeight="1" x14ac:dyDescent="0.25">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25">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25">
      <c r="A559" s="554"/>
      <c r="B559" s="552"/>
      <c r="C559" s="110">
        <v>15</v>
      </c>
      <c r="D559" s="12">
        <v>880000</v>
      </c>
      <c r="E559" s="12">
        <v>1190000</v>
      </c>
      <c r="F559" s="12">
        <v>1640000</v>
      </c>
      <c r="G559" s="12">
        <v>1330000</v>
      </c>
      <c r="H559" s="12">
        <v>1730000</v>
      </c>
      <c r="I559" s="12">
        <v>1500000</v>
      </c>
      <c r="J559" s="12">
        <v>1500000</v>
      </c>
      <c r="K559" s="12">
        <v>1180000</v>
      </c>
      <c r="L559" s="12">
        <v>980000</v>
      </c>
      <c r="M559" s="12">
        <v>960000</v>
      </c>
      <c r="N559" s="12">
        <v>880000</v>
      </c>
      <c r="O559" s="12">
        <v>327677</v>
      </c>
      <c r="P559" s="55">
        <f t="shared" si="37"/>
        <v>14097677</v>
      </c>
    </row>
    <row r="560" spans="1:16" ht="15" customHeight="1" x14ac:dyDescent="0.25">
      <c r="A560" s="554"/>
      <c r="B560" s="552"/>
      <c r="C560" s="110">
        <v>16</v>
      </c>
      <c r="D560" s="12"/>
      <c r="E560" s="12"/>
      <c r="F560" s="12"/>
      <c r="G560" s="12"/>
      <c r="H560" s="12"/>
      <c r="I560" s="12"/>
      <c r="J560" s="12"/>
      <c r="K560" s="12"/>
      <c r="L560" s="12"/>
      <c r="M560" s="12"/>
      <c r="N560" s="12"/>
      <c r="O560" s="12"/>
      <c r="P560" s="55">
        <f t="shared" si="37"/>
        <v>0</v>
      </c>
    </row>
    <row r="561" spans="1:16" ht="15" customHeight="1" x14ac:dyDescent="0.25">
      <c r="A561" s="554"/>
      <c r="B561" s="552"/>
      <c r="C561" s="110">
        <v>17</v>
      </c>
      <c r="D561" s="12"/>
      <c r="E561" s="12"/>
      <c r="F561" s="12"/>
      <c r="G561" s="12"/>
      <c r="H561" s="12"/>
      <c r="I561" s="12"/>
      <c r="J561" s="12"/>
      <c r="K561" s="12"/>
      <c r="L561" s="12"/>
      <c r="M561" s="12"/>
      <c r="N561" s="12"/>
      <c r="O561" s="12"/>
      <c r="P561" s="55">
        <f t="shared" si="37"/>
        <v>0</v>
      </c>
    </row>
    <row r="562" spans="1:16" ht="15" customHeight="1" x14ac:dyDescent="0.25">
      <c r="A562" s="554"/>
      <c r="B562" s="552"/>
      <c r="C562" s="110">
        <v>25</v>
      </c>
      <c r="D562" s="12">
        <v>500000</v>
      </c>
      <c r="E562" s="12">
        <v>805000</v>
      </c>
      <c r="F562" s="12">
        <v>845000</v>
      </c>
      <c r="G562" s="12">
        <v>945000</v>
      </c>
      <c r="H562" s="12">
        <v>775000</v>
      </c>
      <c r="I562" s="12">
        <v>695000</v>
      </c>
      <c r="J562" s="12">
        <v>675000</v>
      </c>
      <c r="K562" s="12">
        <v>575000</v>
      </c>
      <c r="L562" s="12">
        <v>550000</v>
      </c>
      <c r="M562" s="12">
        <v>575000</v>
      </c>
      <c r="N562" s="12">
        <v>560000</v>
      </c>
      <c r="O562" s="12">
        <v>500000</v>
      </c>
      <c r="P562" s="55">
        <f t="shared" si="37"/>
        <v>8000000</v>
      </c>
    </row>
    <row r="563" spans="1:16" ht="15" customHeight="1" x14ac:dyDescent="0.25">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25">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25">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25">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25">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25">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25">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25">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25">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25">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25">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25">
      <c r="A574" s="555"/>
      <c r="B574" s="552"/>
      <c r="C574" s="110">
        <v>27</v>
      </c>
      <c r="D574" s="66"/>
      <c r="E574" s="66"/>
      <c r="F574" s="66"/>
      <c r="G574" s="66"/>
      <c r="H574" s="66"/>
      <c r="I574" s="66"/>
      <c r="J574" s="66"/>
      <c r="K574" s="66"/>
      <c r="L574" s="66"/>
      <c r="M574" s="66"/>
      <c r="N574" s="66"/>
      <c r="O574" s="66"/>
      <c r="P574" s="55">
        <f t="shared" si="37"/>
        <v>0</v>
      </c>
    </row>
    <row r="575" spans="1:16" x14ac:dyDescent="0.25">
      <c r="A575" s="74">
        <v>2700</v>
      </c>
      <c r="B575" s="305" t="s">
        <v>2289</v>
      </c>
      <c r="C575" s="306"/>
      <c r="D575" s="72">
        <f>SUM(D576:D625)</f>
        <v>60000</v>
      </c>
      <c r="E575" s="72">
        <f t="shared" ref="E575:O575" si="38">SUM(E576:E625)</f>
        <v>100000</v>
      </c>
      <c r="F575" s="72">
        <f t="shared" si="38"/>
        <v>80000</v>
      </c>
      <c r="G575" s="72">
        <f t="shared" si="38"/>
        <v>60000</v>
      </c>
      <c r="H575" s="72">
        <f t="shared" si="38"/>
        <v>45000</v>
      </c>
      <c r="I575" s="72">
        <f t="shared" si="38"/>
        <v>40000</v>
      </c>
      <c r="J575" s="72">
        <f t="shared" si="38"/>
        <v>47000</v>
      </c>
      <c r="K575" s="72">
        <f t="shared" si="38"/>
        <v>23000</v>
      </c>
      <c r="L575" s="72">
        <f t="shared" si="38"/>
        <v>5000</v>
      </c>
      <c r="M575" s="72">
        <f t="shared" si="38"/>
        <v>30000</v>
      </c>
      <c r="N575" s="72">
        <f t="shared" si="38"/>
        <v>10000</v>
      </c>
      <c r="O575" s="72">
        <f t="shared" si="38"/>
        <v>0</v>
      </c>
      <c r="P575" s="72">
        <f>SUM(P576:P625)</f>
        <v>500000</v>
      </c>
    </row>
    <row r="576" spans="1:16" ht="15" customHeight="1" x14ac:dyDescent="0.25">
      <c r="A576" s="553">
        <v>271</v>
      </c>
      <c r="B576" s="551" t="s">
        <v>101</v>
      </c>
      <c r="C576" s="110">
        <v>11</v>
      </c>
      <c r="D576" s="12">
        <v>0</v>
      </c>
      <c r="E576" s="12">
        <v>0</v>
      </c>
      <c r="F576" s="12">
        <v>10000</v>
      </c>
      <c r="G576" s="12">
        <v>0</v>
      </c>
      <c r="H576" s="12">
        <v>0</v>
      </c>
      <c r="I576" s="12">
        <v>15000</v>
      </c>
      <c r="J576" s="12">
        <v>2000</v>
      </c>
      <c r="K576" s="12">
        <v>3000</v>
      </c>
      <c r="L576" s="12">
        <v>0</v>
      </c>
      <c r="M576" s="12">
        <v>0</v>
      </c>
      <c r="N576" s="12">
        <v>0</v>
      </c>
      <c r="O576" s="12">
        <v>0</v>
      </c>
      <c r="P576" s="55">
        <f>SUM(D576:O576)</f>
        <v>30000</v>
      </c>
    </row>
    <row r="577" spans="1:16" ht="15" customHeight="1" x14ac:dyDescent="0.25">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25">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25">
      <c r="A580" s="554"/>
      <c r="B580" s="552"/>
      <c r="C580" s="110">
        <v>15</v>
      </c>
      <c r="D580" s="12"/>
      <c r="E580" s="12"/>
      <c r="F580" s="12"/>
      <c r="G580" s="12"/>
      <c r="H580" s="12"/>
      <c r="I580" s="12"/>
      <c r="J580" s="12"/>
      <c r="K580" s="12"/>
      <c r="L580" s="12"/>
      <c r="M580" s="12"/>
      <c r="N580" s="12"/>
      <c r="O580" s="12"/>
      <c r="P580" s="55">
        <f t="shared" si="39"/>
        <v>0</v>
      </c>
    </row>
    <row r="581" spans="1:16" ht="15" customHeight="1" x14ac:dyDescent="0.25">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25">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25">
      <c r="A583" s="554"/>
      <c r="B583" s="552"/>
      <c r="C583" s="110">
        <v>25</v>
      </c>
      <c r="D583" s="12">
        <v>0</v>
      </c>
      <c r="E583" s="12">
        <v>30000</v>
      </c>
      <c r="F583" s="12">
        <v>30000</v>
      </c>
      <c r="G583" s="12">
        <v>40000</v>
      </c>
      <c r="H583" s="12">
        <v>40000</v>
      </c>
      <c r="I583" s="12">
        <v>0</v>
      </c>
      <c r="J583" s="12">
        <v>30000</v>
      </c>
      <c r="K583" s="12">
        <v>0</v>
      </c>
      <c r="L583" s="12">
        <v>0</v>
      </c>
      <c r="M583" s="12">
        <v>0</v>
      </c>
      <c r="N583" s="12">
        <v>0</v>
      </c>
      <c r="O583" s="12">
        <v>0</v>
      </c>
      <c r="P583" s="55">
        <f t="shared" si="39"/>
        <v>170000</v>
      </c>
    </row>
    <row r="584" spans="1:16" ht="15" customHeight="1" x14ac:dyDescent="0.25">
      <c r="A584" s="554"/>
      <c r="B584" s="552"/>
      <c r="C584" s="110">
        <v>26</v>
      </c>
      <c r="D584" s="12"/>
      <c r="E584" s="12"/>
      <c r="F584" s="12"/>
      <c r="G584" s="12"/>
      <c r="H584" s="12"/>
      <c r="I584" s="12"/>
      <c r="J584" s="12"/>
      <c r="K584" s="12"/>
      <c r="L584" s="12"/>
      <c r="M584" s="12"/>
      <c r="N584" s="12"/>
      <c r="O584" s="12"/>
      <c r="P584" s="55">
        <f t="shared" si="39"/>
        <v>0</v>
      </c>
    </row>
    <row r="585" spans="1:16" ht="15" customHeight="1" x14ac:dyDescent="0.25">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25">
      <c r="A586" s="553">
        <v>272</v>
      </c>
      <c r="B586" s="551" t="s">
        <v>102</v>
      </c>
      <c r="C586" s="110">
        <v>11</v>
      </c>
      <c r="D586" s="12">
        <v>10000</v>
      </c>
      <c r="E586" s="12">
        <v>20000</v>
      </c>
      <c r="F586" s="12">
        <v>5000</v>
      </c>
      <c r="G586" s="12">
        <v>0</v>
      </c>
      <c r="H586" s="12">
        <v>0</v>
      </c>
      <c r="I586" s="12">
        <v>5000</v>
      </c>
      <c r="J586" s="12">
        <v>5000</v>
      </c>
      <c r="K586" s="12">
        <v>0</v>
      </c>
      <c r="L586" s="12">
        <v>0</v>
      </c>
      <c r="M586" s="12">
        <v>20000</v>
      </c>
      <c r="N586" s="12">
        <v>5000</v>
      </c>
      <c r="O586" s="12">
        <v>0</v>
      </c>
      <c r="P586" s="55">
        <f t="shared" si="39"/>
        <v>70000</v>
      </c>
    </row>
    <row r="587" spans="1:16" ht="15" customHeight="1" x14ac:dyDescent="0.25">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25">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25">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25">
      <c r="A590" s="554"/>
      <c r="B590" s="552"/>
      <c r="C590" s="110">
        <v>15</v>
      </c>
      <c r="D590" s="12"/>
      <c r="E590" s="12"/>
      <c r="F590" s="12"/>
      <c r="G590" s="12"/>
      <c r="H590" s="12"/>
      <c r="I590" s="12"/>
      <c r="J590" s="12"/>
      <c r="K590" s="12"/>
      <c r="L590" s="12"/>
      <c r="M590" s="12"/>
      <c r="N590" s="12"/>
      <c r="O590" s="12"/>
      <c r="P590" s="55">
        <f t="shared" si="39"/>
        <v>0</v>
      </c>
    </row>
    <row r="591" spans="1:16" ht="15" customHeight="1" x14ac:dyDescent="0.25">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25">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25">
      <c r="A593" s="554"/>
      <c r="B593" s="552"/>
      <c r="C593" s="110">
        <v>25</v>
      </c>
      <c r="D593" s="12">
        <v>0</v>
      </c>
      <c r="E593" s="12">
        <v>10000</v>
      </c>
      <c r="F593" s="12">
        <v>0</v>
      </c>
      <c r="G593" s="12">
        <v>10000</v>
      </c>
      <c r="H593" s="12">
        <v>0</v>
      </c>
      <c r="I593" s="12">
        <v>0</v>
      </c>
      <c r="J593" s="12">
        <v>0</v>
      </c>
      <c r="K593" s="12">
        <v>5000</v>
      </c>
      <c r="L593" s="12"/>
      <c r="M593" s="12">
        <v>5000</v>
      </c>
      <c r="N593" s="12"/>
      <c r="O593" s="12"/>
      <c r="P593" s="55">
        <f t="shared" si="39"/>
        <v>30000</v>
      </c>
    </row>
    <row r="594" spans="1:16" ht="15" customHeight="1" x14ac:dyDescent="0.25">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25">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25">
      <c r="A596" s="553">
        <v>273</v>
      </c>
      <c r="B596" s="551" t="s">
        <v>103</v>
      </c>
      <c r="C596" s="110">
        <v>11</v>
      </c>
      <c r="D596" s="12">
        <v>50000</v>
      </c>
      <c r="E596" s="12">
        <v>40000</v>
      </c>
      <c r="F596" s="12">
        <v>35000</v>
      </c>
      <c r="G596" s="12">
        <v>10000</v>
      </c>
      <c r="H596" s="12">
        <v>5000</v>
      </c>
      <c r="I596" s="12">
        <v>20000</v>
      </c>
      <c r="J596" s="12">
        <v>10000</v>
      </c>
      <c r="K596" s="12">
        <v>15000</v>
      </c>
      <c r="L596" s="12">
        <v>5000</v>
      </c>
      <c r="M596" s="12">
        <v>5000</v>
      </c>
      <c r="N596" s="12">
        <v>5000</v>
      </c>
      <c r="O596" s="12"/>
      <c r="P596" s="55">
        <f t="shared" si="39"/>
        <v>200000</v>
      </c>
    </row>
    <row r="597" spans="1:16" ht="15" customHeight="1" x14ac:dyDescent="0.25">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25">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25">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25">
      <c r="A600" s="554"/>
      <c r="B600" s="552"/>
      <c r="C600" s="110">
        <v>15</v>
      </c>
      <c r="D600" s="12"/>
      <c r="E600" s="12"/>
      <c r="F600" s="12"/>
      <c r="G600" s="12"/>
      <c r="H600" s="12"/>
      <c r="I600" s="12"/>
      <c r="J600" s="12"/>
      <c r="K600" s="12"/>
      <c r="L600" s="12"/>
      <c r="M600" s="12"/>
      <c r="N600" s="12"/>
      <c r="O600" s="12"/>
      <c r="P600" s="55">
        <f t="shared" si="39"/>
        <v>0</v>
      </c>
    </row>
    <row r="601" spans="1:16" ht="15" customHeight="1" x14ac:dyDescent="0.25">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25">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25">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25">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25">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25">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25">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25">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25">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25">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25">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25">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25">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25">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25">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25">
      <c r="A616" s="553">
        <v>275</v>
      </c>
      <c r="B616" s="551" t="s">
        <v>105</v>
      </c>
      <c r="C616" s="110">
        <v>11</v>
      </c>
      <c r="D616" s="12"/>
      <c r="E616" s="12"/>
      <c r="F616" s="12"/>
      <c r="G616" s="12"/>
      <c r="H616" s="12"/>
      <c r="I616" s="12"/>
      <c r="J616" s="12"/>
      <c r="K616" s="12"/>
      <c r="L616" s="12"/>
      <c r="M616" s="12"/>
      <c r="N616" s="12"/>
      <c r="O616" s="12"/>
      <c r="P616" s="55">
        <f t="shared" si="39"/>
        <v>0</v>
      </c>
    </row>
    <row r="617" spans="1:16" ht="15" customHeight="1" x14ac:dyDescent="0.25">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25">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25">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25">
      <c r="A620" s="554"/>
      <c r="B620" s="552"/>
      <c r="C620" s="110">
        <v>15</v>
      </c>
      <c r="D620" s="12"/>
      <c r="E620" s="12"/>
      <c r="F620" s="12"/>
      <c r="G620" s="12"/>
      <c r="H620" s="12"/>
      <c r="I620" s="12"/>
      <c r="J620" s="12"/>
      <c r="K620" s="12"/>
      <c r="L620" s="12"/>
      <c r="M620" s="12"/>
      <c r="N620" s="12"/>
      <c r="O620" s="12"/>
      <c r="P620" s="55">
        <f t="shared" si="39"/>
        <v>0</v>
      </c>
    </row>
    <row r="621" spans="1:16" ht="15" customHeight="1" x14ac:dyDescent="0.25">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25">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25">
      <c r="A623" s="554"/>
      <c r="B623" s="552"/>
      <c r="C623" s="110">
        <v>25</v>
      </c>
      <c r="D623" s="66"/>
      <c r="E623" s="66"/>
      <c r="F623" s="66"/>
      <c r="G623" s="66"/>
      <c r="H623" s="66"/>
      <c r="I623" s="66"/>
      <c r="J623" s="66"/>
      <c r="K623" s="66"/>
      <c r="L623" s="66"/>
      <c r="M623" s="66"/>
      <c r="N623" s="66"/>
      <c r="O623" s="66"/>
      <c r="P623" s="55">
        <f t="shared" si="39"/>
        <v>0</v>
      </c>
    </row>
    <row r="624" spans="1:16" ht="15" customHeight="1" x14ac:dyDescent="0.25">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25">
      <c r="A625" s="555"/>
      <c r="B625" s="552"/>
      <c r="C625" s="110">
        <v>27</v>
      </c>
      <c r="D625" s="66"/>
      <c r="E625" s="66"/>
      <c r="F625" s="66"/>
      <c r="G625" s="66"/>
      <c r="H625" s="66"/>
      <c r="I625" s="66"/>
      <c r="J625" s="66"/>
      <c r="K625" s="66"/>
      <c r="L625" s="66"/>
      <c r="M625" s="66"/>
      <c r="N625" s="66"/>
      <c r="O625" s="66"/>
      <c r="P625" s="55">
        <f t="shared" si="39"/>
        <v>0</v>
      </c>
    </row>
    <row r="626" spans="1:16" x14ac:dyDescent="0.25">
      <c r="A626" s="74">
        <v>2800</v>
      </c>
      <c r="B626" s="305" t="s">
        <v>2290</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x14ac:dyDescent="0.25">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25">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25">
      <c r="A631" s="554"/>
      <c r="B631" s="552"/>
      <c r="C631" s="110">
        <v>15</v>
      </c>
      <c r="D631" s="12"/>
      <c r="E631" s="12"/>
      <c r="F631" s="12"/>
      <c r="G631" s="12"/>
      <c r="H631" s="12"/>
      <c r="I631" s="12"/>
      <c r="J631" s="12"/>
      <c r="K631" s="12"/>
      <c r="L631" s="12"/>
      <c r="M631" s="12"/>
      <c r="N631" s="12"/>
      <c r="O631" s="12"/>
      <c r="P631" s="55">
        <f t="shared" si="41"/>
        <v>0</v>
      </c>
    </row>
    <row r="632" spans="1:16" ht="15" customHeight="1" x14ac:dyDescent="0.25">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25">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25">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25">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25">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25">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25">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25">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25">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25">
      <c r="A641" s="554"/>
      <c r="B641" s="552"/>
      <c r="C641" s="110">
        <v>15</v>
      </c>
      <c r="D641" s="12"/>
      <c r="E641" s="12"/>
      <c r="F641" s="12"/>
      <c r="G641" s="12"/>
      <c r="H641" s="12"/>
      <c r="I641" s="12"/>
      <c r="J641" s="12"/>
      <c r="K641" s="12"/>
      <c r="L641" s="12"/>
      <c r="M641" s="12"/>
      <c r="N641" s="12"/>
      <c r="O641" s="12"/>
      <c r="P641" s="55">
        <f t="shared" si="41"/>
        <v>0</v>
      </c>
    </row>
    <row r="642" spans="1:16" ht="15" customHeight="1" x14ac:dyDescent="0.25">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25">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25">
      <c r="A644" s="554"/>
      <c r="B644" s="552"/>
      <c r="C644" s="110">
        <v>25</v>
      </c>
      <c r="D644" s="12"/>
      <c r="E644" s="12"/>
      <c r="F644" s="12"/>
      <c r="G644" s="12"/>
      <c r="H644" s="12"/>
      <c r="I644" s="12"/>
      <c r="J644" s="12"/>
      <c r="K644" s="12"/>
      <c r="L644" s="12"/>
      <c r="M644" s="12"/>
      <c r="N644" s="12"/>
      <c r="O644" s="12"/>
      <c r="P644" s="55">
        <f t="shared" si="41"/>
        <v>0</v>
      </c>
    </row>
    <row r="645" spans="1:16" ht="15" customHeight="1" x14ac:dyDescent="0.25">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25">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25">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25">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25">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25">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25">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25">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25">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25">
      <c r="A654" s="554"/>
      <c r="B654" s="552"/>
      <c r="C654" s="110">
        <v>25</v>
      </c>
      <c r="D654" s="12"/>
      <c r="E654" s="12"/>
      <c r="F654" s="12"/>
      <c r="G654" s="12"/>
      <c r="H654" s="12"/>
      <c r="I654" s="12"/>
      <c r="J654" s="12"/>
      <c r="K654" s="12"/>
      <c r="L654" s="12"/>
      <c r="M654" s="12"/>
      <c r="N654" s="12"/>
      <c r="O654" s="12"/>
      <c r="P654" s="55">
        <f t="shared" si="41"/>
        <v>0</v>
      </c>
    </row>
    <row r="655" spans="1:16" ht="15" customHeight="1" x14ac:dyDescent="0.25">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25">
      <c r="A656" s="555"/>
      <c r="B656" s="552"/>
      <c r="C656" s="110">
        <v>27</v>
      </c>
      <c r="D656" s="12"/>
      <c r="E656" s="12"/>
      <c r="F656" s="12"/>
      <c r="G656" s="12"/>
      <c r="H656" s="12"/>
      <c r="I656" s="12"/>
      <c r="J656" s="12"/>
      <c r="K656" s="12"/>
      <c r="L656" s="12"/>
      <c r="M656" s="12"/>
      <c r="N656" s="12"/>
      <c r="O656" s="12"/>
      <c r="P656" s="55">
        <f t="shared" si="41"/>
        <v>0</v>
      </c>
    </row>
    <row r="657" spans="1:16" x14ac:dyDescent="0.25">
      <c r="A657" s="74">
        <v>2900</v>
      </c>
      <c r="B657" s="305" t="s">
        <v>2291</v>
      </c>
      <c r="C657" s="306"/>
      <c r="D657" s="72">
        <f>SUM(D658:D747)</f>
        <v>248500</v>
      </c>
      <c r="E657" s="72">
        <f t="shared" ref="E657:O657" si="42">SUM(E658:E747)</f>
        <v>351500</v>
      </c>
      <c r="F657" s="72">
        <f t="shared" si="42"/>
        <v>357000</v>
      </c>
      <c r="G657" s="72">
        <f t="shared" si="42"/>
        <v>328500</v>
      </c>
      <c r="H657" s="72">
        <f t="shared" si="42"/>
        <v>351000</v>
      </c>
      <c r="I657" s="72">
        <f t="shared" si="42"/>
        <v>400000</v>
      </c>
      <c r="J657" s="72">
        <f t="shared" si="42"/>
        <v>273000</v>
      </c>
      <c r="K657" s="72">
        <f t="shared" si="42"/>
        <v>463000</v>
      </c>
      <c r="L657" s="72">
        <f t="shared" si="42"/>
        <v>290000</v>
      </c>
      <c r="M657" s="72">
        <f t="shared" si="42"/>
        <v>360000</v>
      </c>
      <c r="N657" s="72">
        <f t="shared" si="42"/>
        <v>300500</v>
      </c>
      <c r="O657" s="72">
        <f t="shared" si="42"/>
        <v>122000</v>
      </c>
      <c r="P657" s="72">
        <f>SUM(P658:P747)</f>
        <v>3845000</v>
      </c>
    </row>
    <row r="658" spans="1:16" ht="15" customHeight="1" x14ac:dyDescent="0.25">
      <c r="A658" s="553">
        <v>291</v>
      </c>
      <c r="B658" s="551" t="s">
        <v>111</v>
      </c>
      <c r="C658" s="110">
        <v>11</v>
      </c>
      <c r="D658" s="12">
        <v>110000</v>
      </c>
      <c r="E658" s="12">
        <v>55000</v>
      </c>
      <c r="F658" s="12">
        <v>60000</v>
      </c>
      <c r="G658" s="12">
        <v>55000</v>
      </c>
      <c r="H658" s="12">
        <v>105000</v>
      </c>
      <c r="I658" s="12">
        <v>100000</v>
      </c>
      <c r="J658" s="12">
        <v>55000</v>
      </c>
      <c r="K658" s="12">
        <v>62000</v>
      </c>
      <c r="L658" s="12">
        <v>32000</v>
      </c>
      <c r="M658" s="12">
        <v>32000</v>
      </c>
      <c r="N658" s="12">
        <v>32000</v>
      </c>
      <c r="O658" s="12">
        <v>32000</v>
      </c>
      <c r="P658" s="55">
        <f>SUM(D658:O658)</f>
        <v>730000</v>
      </c>
    </row>
    <row r="659" spans="1:16" ht="15" customHeight="1" x14ac:dyDescent="0.25">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25">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25">
      <c r="A662" s="554"/>
      <c r="B662" s="552"/>
      <c r="C662" s="110">
        <v>15</v>
      </c>
      <c r="D662" s="12"/>
      <c r="E662" s="12"/>
      <c r="F662" s="12"/>
      <c r="G662" s="12"/>
      <c r="H662" s="12"/>
      <c r="I662" s="12"/>
      <c r="J662" s="12"/>
      <c r="K662" s="12"/>
      <c r="L662" s="12"/>
      <c r="M662" s="12"/>
      <c r="N662" s="12"/>
      <c r="O662" s="12"/>
      <c r="P662" s="55">
        <f t="shared" si="43"/>
        <v>0</v>
      </c>
    </row>
    <row r="663" spans="1:16" ht="15" customHeight="1" x14ac:dyDescent="0.25">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25">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25">
      <c r="A665" s="554"/>
      <c r="B665" s="552"/>
      <c r="C665" s="110">
        <v>25</v>
      </c>
      <c r="D665" s="12">
        <v>0</v>
      </c>
      <c r="E665" s="12">
        <v>10000</v>
      </c>
      <c r="F665" s="12">
        <v>0</v>
      </c>
      <c r="G665" s="12">
        <v>10000</v>
      </c>
      <c r="H665" s="12"/>
      <c r="I665" s="12"/>
      <c r="J665" s="12"/>
      <c r="K665" s="12"/>
      <c r="L665" s="12"/>
      <c r="M665" s="12"/>
      <c r="N665" s="12"/>
      <c r="O665" s="12"/>
      <c r="P665" s="55">
        <f t="shared" si="43"/>
        <v>20000</v>
      </c>
    </row>
    <row r="666" spans="1:16" ht="15" customHeight="1" x14ac:dyDescent="0.25">
      <c r="A666" s="554"/>
      <c r="B666" s="552"/>
      <c r="C666" s="110">
        <v>26</v>
      </c>
      <c r="D666" s="12"/>
      <c r="E666" s="12"/>
      <c r="F666" s="12"/>
      <c r="G666" s="12"/>
      <c r="H666" s="12"/>
      <c r="I666" s="12"/>
      <c r="J666" s="12"/>
      <c r="K666" s="12"/>
      <c r="L666" s="12"/>
      <c r="M666" s="12"/>
      <c r="N666" s="12"/>
      <c r="O666" s="12"/>
      <c r="P666" s="55">
        <f t="shared" si="43"/>
        <v>0</v>
      </c>
    </row>
    <row r="667" spans="1:16" ht="15" customHeight="1" x14ac:dyDescent="0.25">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25">
      <c r="A668" s="559">
        <v>292</v>
      </c>
      <c r="B668" s="551" t="s">
        <v>112</v>
      </c>
      <c r="C668" s="110">
        <v>11</v>
      </c>
      <c r="D668" s="12">
        <v>85000</v>
      </c>
      <c r="E668" s="12">
        <v>111000</v>
      </c>
      <c r="F668" s="12">
        <v>140000</v>
      </c>
      <c r="G668" s="12">
        <v>110000</v>
      </c>
      <c r="H668" s="12">
        <v>70000</v>
      </c>
      <c r="I668" s="12">
        <v>151000</v>
      </c>
      <c r="J668" s="12">
        <v>95000</v>
      </c>
      <c r="K668" s="12">
        <v>188000</v>
      </c>
      <c r="L668" s="12">
        <v>143000</v>
      </c>
      <c r="M668" s="12">
        <v>160000</v>
      </c>
      <c r="N668" s="12">
        <v>152000</v>
      </c>
      <c r="O668" s="12">
        <v>35000</v>
      </c>
      <c r="P668" s="55">
        <f t="shared" si="43"/>
        <v>1440000</v>
      </c>
    </row>
    <row r="669" spans="1:16" ht="15" customHeight="1" x14ac:dyDescent="0.25">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25">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25">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25">
      <c r="A672" s="560"/>
      <c r="B672" s="552"/>
      <c r="C672" s="110">
        <v>15</v>
      </c>
      <c r="D672" s="12"/>
      <c r="E672" s="12"/>
      <c r="F672" s="12"/>
      <c r="G672" s="12"/>
      <c r="H672" s="12"/>
      <c r="I672" s="12"/>
      <c r="J672" s="12"/>
      <c r="K672" s="12"/>
      <c r="L672" s="12"/>
      <c r="M672" s="12"/>
      <c r="N672" s="12"/>
      <c r="O672" s="12"/>
      <c r="P672" s="55">
        <f t="shared" si="43"/>
        <v>0</v>
      </c>
    </row>
    <row r="673" spans="1:16" ht="15" customHeight="1" x14ac:dyDescent="0.25">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25">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25">
      <c r="A675" s="560"/>
      <c r="B675" s="552"/>
      <c r="C675" s="110">
        <v>25</v>
      </c>
      <c r="D675" s="12"/>
      <c r="E675" s="12"/>
      <c r="F675" s="12">
        <v>30000</v>
      </c>
      <c r="G675" s="12"/>
      <c r="H675" s="12">
        <v>30000</v>
      </c>
      <c r="I675" s="12"/>
      <c r="J675" s="12"/>
      <c r="K675" s="12"/>
      <c r="L675" s="12"/>
      <c r="M675" s="12"/>
      <c r="N675" s="12"/>
      <c r="O675" s="12"/>
      <c r="P675" s="55">
        <f t="shared" si="43"/>
        <v>60000</v>
      </c>
    </row>
    <row r="676" spans="1:16" ht="15" customHeight="1" x14ac:dyDescent="0.25">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25">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25">
      <c r="A678" s="553">
        <v>293</v>
      </c>
      <c r="B678" s="551" t="s">
        <v>113</v>
      </c>
      <c r="C678" s="110">
        <v>11</v>
      </c>
      <c r="D678" s="12">
        <v>0</v>
      </c>
      <c r="E678" s="12">
        <v>7500</v>
      </c>
      <c r="F678" s="12">
        <v>7000</v>
      </c>
      <c r="G678" s="12">
        <v>2500</v>
      </c>
      <c r="H678" s="12">
        <v>30000</v>
      </c>
      <c r="I678" s="12">
        <v>0</v>
      </c>
      <c r="J678" s="12">
        <v>5000</v>
      </c>
      <c r="K678" s="12">
        <v>20000</v>
      </c>
      <c r="L678" s="12">
        <v>0</v>
      </c>
      <c r="M678" s="12">
        <v>28000</v>
      </c>
      <c r="N678" s="12"/>
      <c r="O678" s="12"/>
      <c r="P678" s="55">
        <f t="shared" si="43"/>
        <v>100000</v>
      </c>
    </row>
    <row r="679" spans="1:16" ht="15" customHeight="1" x14ac:dyDescent="0.25">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25">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25">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25">
      <c r="A682" s="554"/>
      <c r="B682" s="552"/>
      <c r="C682" s="110">
        <v>15</v>
      </c>
      <c r="D682" s="12"/>
      <c r="E682" s="12"/>
      <c r="F682" s="12"/>
      <c r="G682" s="12"/>
      <c r="H682" s="12"/>
      <c r="I682" s="12"/>
      <c r="J682" s="12"/>
      <c r="K682" s="12"/>
      <c r="L682" s="12"/>
      <c r="M682" s="12"/>
      <c r="N682" s="12"/>
      <c r="O682" s="12"/>
      <c r="P682" s="55">
        <f t="shared" si="43"/>
        <v>0</v>
      </c>
    </row>
    <row r="683" spans="1:16" ht="15" customHeight="1" x14ac:dyDescent="0.25">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25">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25">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25">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25">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25">
      <c r="A688" s="553">
        <v>294</v>
      </c>
      <c r="B688" s="551" t="s">
        <v>114</v>
      </c>
      <c r="C688" s="110">
        <v>11</v>
      </c>
      <c r="D688" s="12">
        <v>3500</v>
      </c>
      <c r="E688" s="12">
        <v>30000</v>
      </c>
      <c r="F688" s="12">
        <v>5000</v>
      </c>
      <c r="G688" s="12">
        <v>40000</v>
      </c>
      <c r="H688" s="12">
        <v>20000</v>
      </c>
      <c r="I688" s="12">
        <v>50000</v>
      </c>
      <c r="J688" s="12">
        <v>22000</v>
      </c>
      <c r="K688" s="12">
        <v>65000</v>
      </c>
      <c r="L688" s="12">
        <v>30000</v>
      </c>
      <c r="M688" s="12">
        <v>30000</v>
      </c>
      <c r="N688" s="12">
        <v>34500</v>
      </c>
      <c r="O688" s="12"/>
      <c r="P688" s="55">
        <f t="shared" si="43"/>
        <v>330000</v>
      </c>
    </row>
    <row r="689" spans="1:16" ht="15" customHeight="1" x14ac:dyDescent="0.25">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25">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25">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25">
      <c r="A692" s="554"/>
      <c r="B692" s="552"/>
      <c r="C692" s="110">
        <v>15</v>
      </c>
      <c r="D692" s="12"/>
      <c r="E692" s="12"/>
      <c r="F692" s="12"/>
      <c r="G692" s="12"/>
      <c r="H692" s="12"/>
      <c r="I692" s="12"/>
      <c r="J692" s="12"/>
      <c r="K692" s="12"/>
      <c r="L692" s="12"/>
      <c r="M692" s="12"/>
      <c r="N692" s="12"/>
      <c r="O692" s="12"/>
      <c r="P692" s="55">
        <f t="shared" si="43"/>
        <v>0</v>
      </c>
    </row>
    <row r="693" spans="1:16" ht="15" customHeight="1" x14ac:dyDescent="0.25">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25">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25">
      <c r="A695" s="554"/>
      <c r="B695" s="552"/>
      <c r="C695" s="110">
        <v>25</v>
      </c>
      <c r="D695" s="12">
        <v>0</v>
      </c>
      <c r="E695" s="12">
        <v>3000</v>
      </c>
      <c r="F695" s="12">
        <v>0</v>
      </c>
      <c r="G695" s="12">
        <v>16000</v>
      </c>
      <c r="H695" s="12">
        <v>0</v>
      </c>
      <c r="I695" s="12">
        <v>3000</v>
      </c>
      <c r="J695" s="12">
        <v>0</v>
      </c>
      <c r="K695" s="12">
        <v>3000</v>
      </c>
      <c r="L695" s="12">
        <v>0</v>
      </c>
      <c r="M695" s="12">
        <v>5000</v>
      </c>
      <c r="N695" s="12"/>
      <c r="O695" s="12"/>
      <c r="P695" s="55">
        <f t="shared" si="43"/>
        <v>30000</v>
      </c>
    </row>
    <row r="696" spans="1:16" ht="15" customHeight="1" x14ac:dyDescent="0.25">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25">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25">
      <c r="A698" s="553">
        <v>295</v>
      </c>
      <c r="B698" s="551" t="s">
        <v>115</v>
      </c>
      <c r="C698" s="110">
        <v>11</v>
      </c>
      <c r="D698" s="12">
        <v>0</v>
      </c>
      <c r="E698" s="12">
        <v>0</v>
      </c>
      <c r="F698" s="12">
        <v>0</v>
      </c>
      <c r="G698" s="12">
        <v>0</v>
      </c>
      <c r="H698" s="12">
        <v>0</v>
      </c>
      <c r="I698" s="12">
        <v>40000</v>
      </c>
      <c r="J698" s="12">
        <v>10000</v>
      </c>
      <c r="K698" s="12">
        <v>0</v>
      </c>
      <c r="L698" s="12"/>
      <c r="M698" s="12"/>
      <c r="N698" s="12"/>
      <c r="O698" s="12"/>
      <c r="P698" s="55">
        <f t="shared" si="43"/>
        <v>50000</v>
      </c>
    </row>
    <row r="699" spans="1:16" ht="15" customHeight="1" x14ac:dyDescent="0.25">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25">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25">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25">
      <c r="A702" s="554"/>
      <c r="B702" s="552"/>
      <c r="C702" s="110">
        <v>15</v>
      </c>
      <c r="D702" s="12"/>
      <c r="E702" s="12"/>
      <c r="F702" s="12"/>
      <c r="G702" s="12"/>
      <c r="H702" s="12"/>
      <c r="I702" s="12"/>
      <c r="J702" s="12"/>
      <c r="K702" s="12"/>
      <c r="L702" s="12"/>
      <c r="M702" s="12"/>
      <c r="N702" s="12"/>
      <c r="O702" s="12"/>
      <c r="P702" s="55">
        <f t="shared" si="43"/>
        <v>0</v>
      </c>
    </row>
    <row r="703" spans="1:16" ht="15" customHeight="1" x14ac:dyDescent="0.25">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25">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25">
      <c r="A705" s="554"/>
      <c r="B705" s="552"/>
      <c r="C705" s="110">
        <v>25</v>
      </c>
      <c r="D705" s="12">
        <v>0</v>
      </c>
      <c r="E705" s="12">
        <v>0</v>
      </c>
      <c r="F705" s="12">
        <v>15000</v>
      </c>
      <c r="G705" s="12">
        <v>15000</v>
      </c>
      <c r="H705" s="12">
        <v>0</v>
      </c>
      <c r="I705" s="12">
        <v>0</v>
      </c>
      <c r="J705" s="12">
        <v>0</v>
      </c>
      <c r="K705" s="12">
        <v>0</v>
      </c>
      <c r="L705" s="12"/>
      <c r="M705" s="12"/>
      <c r="N705" s="12"/>
      <c r="O705" s="12"/>
      <c r="P705" s="55">
        <f t="shared" si="43"/>
        <v>30000</v>
      </c>
    </row>
    <row r="706" spans="1:16" ht="15" customHeight="1" x14ac:dyDescent="0.25">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25">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25">
      <c r="A708" s="553">
        <v>296</v>
      </c>
      <c r="B708" s="551" t="s">
        <v>116</v>
      </c>
      <c r="C708" s="110">
        <v>11</v>
      </c>
      <c r="D708" s="12">
        <v>45000</v>
      </c>
      <c r="E708" s="12">
        <v>45000</v>
      </c>
      <c r="F708" s="12">
        <v>50000</v>
      </c>
      <c r="G708" s="12">
        <v>60000</v>
      </c>
      <c r="H708" s="12">
        <v>60000</v>
      </c>
      <c r="I708" s="12">
        <v>30000</v>
      </c>
      <c r="J708" s="12">
        <v>60000</v>
      </c>
      <c r="K708" s="12">
        <v>80000</v>
      </c>
      <c r="L708" s="12">
        <v>50000</v>
      </c>
      <c r="M708" s="12">
        <v>50000</v>
      </c>
      <c r="N708" s="12">
        <v>40000</v>
      </c>
      <c r="O708" s="12">
        <v>30000</v>
      </c>
      <c r="P708" s="55">
        <f t="shared" si="43"/>
        <v>600000</v>
      </c>
    </row>
    <row r="709" spans="1:16" ht="15" customHeight="1" x14ac:dyDescent="0.25">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25">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25">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25">
      <c r="A712" s="554"/>
      <c r="B712" s="552"/>
      <c r="C712" s="110">
        <v>15</v>
      </c>
      <c r="D712" s="12"/>
      <c r="E712" s="12"/>
      <c r="F712" s="12"/>
      <c r="G712" s="12"/>
      <c r="H712" s="12"/>
      <c r="I712" s="12"/>
      <c r="J712" s="12"/>
      <c r="K712" s="12"/>
      <c r="L712" s="12"/>
      <c r="M712" s="12"/>
      <c r="N712" s="12"/>
      <c r="O712" s="12"/>
      <c r="P712" s="55">
        <f t="shared" si="43"/>
        <v>0</v>
      </c>
    </row>
    <row r="713" spans="1:16" ht="15" customHeight="1" x14ac:dyDescent="0.25">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25">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25">
      <c r="A715" s="554"/>
      <c r="B715" s="552"/>
      <c r="C715" s="110">
        <v>25</v>
      </c>
      <c r="D715" s="12">
        <v>0</v>
      </c>
      <c r="E715" s="12">
        <v>35000</v>
      </c>
      <c r="F715" s="12">
        <v>25000</v>
      </c>
      <c r="G715" s="12">
        <v>15000</v>
      </c>
      <c r="H715" s="12">
        <v>30000</v>
      </c>
      <c r="I715" s="12">
        <v>20000</v>
      </c>
      <c r="J715" s="12">
        <v>20000</v>
      </c>
      <c r="K715" s="12">
        <v>20000</v>
      </c>
      <c r="L715" s="12">
        <v>20000</v>
      </c>
      <c r="M715" s="12">
        <v>20000</v>
      </c>
      <c r="N715" s="12">
        <v>20000</v>
      </c>
      <c r="O715" s="12">
        <v>25000</v>
      </c>
      <c r="P715" s="55">
        <f t="shared" si="43"/>
        <v>250000</v>
      </c>
    </row>
    <row r="716" spans="1:16" ht="15" customHeight="1" x14ac:dyDescent="0.25">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25">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25">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x14ac:dyDescent="0.25">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25">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25">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25">
      <c r="A722" s="554"/>
      <c r="B722" s="552"/>
      <c r="C722" s="110">
        <v>15</v>
      </c>
      <c r="D722" s="12"/>
      <c r="E722" s="12"/>
      <c r="F722" s="12"/>
      <c r="G722" s="12"/>
      <c r="H722" s="12"/>
      <c r="I722" s="12"/>
      <c r="J722" s="12"/>
      <c r="K722" s="12"/>
      <c r="L722" s="12"/>
      <c r="M722" s="12"/>
      <c r="N722" s="12"/>
      <c r="O722" s="12"/>
      <c r="P722" s="55">
        <f t="shared" si="43"/>
        <v>0</v>
      </c>
    </row>
    <row r="723" spans="1:16" ht="15" customHeight="1" x14ac:dyDescent="0.25">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25">
      <c r="A725" s="554"/>
      <c r="B725" s="552"/>
      <c r="C725" s="110">
        <v>25</v>
      </c>
      <c r="D725" s="12">
        <v>0</v>
      </c>
      <c r="E725" s="12">
        <v>20000</v>
      </c>
      <c r="F725" s="12"/>
      <c r="G725" s="12"/>
      <c r="H725" s="12">
        <v>0</v>
      </c>
      <c r="I725" s="12">
        <v>0</v>
      </c>
      <c r="J725" s="12">
        <v>0</v>
      </c>
      <c r="K725" s="12">
        <v>0</v>
      </c>
      <c r="L725" s="12">
        <v>0</v>
      </c>
      <c r="M725" s="12">
        <v>15000</v>
      </c>
      <c r="N725" s="12"/>
      <c r="O725" s="12"/>
      <c r="P725" s="55">
        <f t="shared" si="44"/>
        <v>35000</v>
      </c>
    </row>
    <row r="726" spans="1:16" ht="15" customHeight="1" x14ac:dyDescent="0.25">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25">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25">
      <c r="A728" s="553">
        <v>298</v>
      </c>
      <c r="B728" s="551" t="s">
        <v>118</v>
      </c>
      <c r="C728" s="110">
        <v>11</v>
      </c>
      <c r="D728" s="12">
        <v>5000</v>
      </c>
      <c r="E728" s="12">
        <v>35000</v>
      </c>
      <c r="F728" s="12">
        <v>25000</v>
      </c>
      <c r="G728" s="12">
        <v>5000</v>
      </c>
      <c r="H728" s="12">
        <v>6000</v>
      </c>
      <c r="I728" s="12">
        <v>6000</v>
      </c>
      <c r="J728" s="12">
        <v>6000</v>
      </c>
      <c r="K728" s="12">
        <v>25000</v>
      </c>
      <c r="L728" s="12">
        <v>15000</v>
      </c>
      <c r="M728" s="12">
        <v>20000</v>
      </c>
      <c r="N728" s="12">
        <v>22000</v>
      </c>
      <c r="O728" s="12"/>
      <c r="P728" s="55">
        <f t="shared" si="44"/>
        <v>170000</v>
      </c>
    </row>
    <row r="729" spans="1:16" ht="15" customHeight="1" x14ac:dyDescent="0.25">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25">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25">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25">
      <c r="A732" s="554"/>
      <c r="B732" s="552"/>
      <c r="C732" s="110">
        <v>15</v>
      </c>
      <c r="D732" s="12"/>
      <c r="E732" s="12"/>
      <c r="F732" s="12"/>
      <c r="G732" s="12"/>
      <c r="H732" s="12"/>
      <c r="I732" s="12"/>
      <c r="J732" s="12"/>
      <c r="K732" s="12"/>
      <c r="L732" s="12"/>
      <c r="M732" s="12"/>
      <c r="N732" s="12"/>
      <c r="O732" s="12"/>
      <c r="P732" s="55">
        <f t="shared" si="44"/>
        <v>0</v>
      </c>
    </row>
    <row r="733" spans="1:16" ht="15" customHeight="1" x14ac:dyDescent="0.25">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25">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25">
      <c r="A735" s="554"/>
      <c r="B735" s="552"/>
      <c r="C735" s="110">
        <v>25</v>
      </c>
      <c r="D735" s="12"/>
      <c r="E735" s="12"/>
      <c r="F735" s="12"/>
      <c r="G735" s="12"/>
      <c r="H735" s="12"/>
      <c r="I735" s="12"/>
      <c r="J735" s="12"/>
      <c r="K735" s="12"/>
      <c r="L735" s="12"/>
      <c r="M735" s="12"/>
      <c r="N735" s="12"/>
      <c r="O735" s="12"/>
      <c r="P735" s="55">
        <f t="shared" si="44"/>
        <v>0</v>
      </c>
    </row>
    <row r="736" spans="1:16" ht="15" customHeight="1" x14ac:dyDescent="0.25">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25">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25">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25">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25">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25">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25">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25">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25">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25">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25">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25">
      <c r="A747" s="555"/>
      <c r="B747" s="552"/>
      <c r="C747" s="110">
        <v>27</v>
      </c>
      <c r="D747" s="66"/>
      <c r="E747" s="12"/>
      <c r="F747" s="12"/>
      <c r="G747" s="12"/>
      <c r="H747" s="12"/>
      <c r="I747" s="12"/>
      <c r="J747" s="12"/>
      <c r="K747" s="12"/>
      <c r="L747" s="12"/>
      <c r="M747" s="12"/>
      <c r="N747" s="12"/>
      <c r="O747" s="12"/>
      <c r="P747" s="55">
        <f t="shared" si="44"/>
        <v>0</v>
      </c>
    </row>
    <row r="748" spans="1:16" x14ac:dyDescent="0.25">
      <c r="A748" s="75">
        <v>3000</v>
      </c>
      <c r="B748" s="309" t="s">
        <v>2292</v>
      </c>
      <c r="C748" s="310"/>
      <c r="D748" s="76">
        <f t="shared" ref="D748:P748" si="45">D749+D840+D931+D1022+D1113+D1204+D1275+D1366+D1417</f>
        <v>6215000</v>
      </c>
      <c r="E748" s="77">
        <f t="shared" si="45"/>
        <v>7422000</v>
      </c>
      <c r="F748" s="77">
        <f t="shared" si="45"/>
        <v>5981400</v>
      </c>
      <c r="G748" s="77">
        <f t="shared" si="45"/>
        <v>6759545</v>
      </c>
      <c r="H748" s="77">
        <f t="shared" si="45"/>
        <v>5026800</v>
      </c>
      <c r="I748" s="77">
        <f t="shared" si="45"/>
        <v>7018000</v>
      </c>
      <c r="J748" s="77">
        <f t="shared" si="45"/>
        <v>4407300</v>
      </c>
      <c r="K748" s="77">
        <f t="shared" si="45"/>
        <v>6469500</v>
      </c>
      <c r="L748" s="77">
        <f t="shared" si="45"/>
        <v>9463300</v>
      </c>
      <c r="M748" s="77">
        <f t="shared" si="45"/>
        <v>6001200</v>
      </c>
      <c r="N748" s="77">
        <f t="shared" si="45"/>
        <v>7102955</v>
      </c>
      <c r="O748" s="77">
        <f t="shared" si="45"/>
        <v>4064000</v>
      </c>
      <c r="P748" s="77">
        <f t="shared" si="45"/>
        <v>75931000</v>
      </c>
    </row>
    <row r="749" spans="1:16" x14ac:dyDescent="0.25">
      <c r="A749" s="74">
        <v>3100</v>
      </c>
      <c r="B749" s="305" t="s">
        <v>2293</v>
      </c>
      <c r="C749" s="306"/>
      <c r="D749" s="72">
        <f>SUM(D750:D839)</f>
        <v>2939500</v>
      </c>
      <c r="E749" s="72">
        <f t="shared" ref="E749:O749" si="46">SUM(E750:E839)</f>
        <v>2269500</v>
      </c>
      <c r="F749" s="72">
        <f t="shared" si="46"/>
        <v>1850500</v>
      </c>
      <c r="G749" s="72">
        <f t="shared" si="46"/>
        <v>2335000</v>
      </c>
      <c r="H749" s="72">
        <f t="shared" si="46"/>
        <v>1929500</v>
      </c>
      <c r="I749" s="72">
        <f t="shared" si="46"/>
        <v>2252500</v>
      </c>
      <c r="J749" s="72">
        <f t="shared" si="46"/>
        <v>2048000</v>
      </c>
      <c r="K749" s="72">
        <f t="shared" si="46"/>
        <v>2277500</v>
      </c>
      <c r="L749" s="72">
        <f t="shared" si="46"/>
        <v>938000</v>
      </c>
      <c r="M749" s="72">
        <f t="shared" si="46"/>
        <v>2238000</v>
      </c>
      <c r="N749" s="72">
        <f t="shared" si="46"/>
        <v>2237500</v>
      </c>
      <c r="O749" s="72">
        <f t="shared" si="46"/>
        <v>2237500</v>
      </c>
      <c r="P749" s="72">
        <f>SUM(P750:P839)</f>
        <v>25553000</v>
      </c>
    </row>
    <row r="750" spans="1:16" ht="15" customHeight="1" x14ac:dyDescent="0.25">
      <c r="A750" s="553">
        <v>311</v>
      </c>
      <c r="B750" s="551" t="s">
        <v>122</v>
      </c>
      <c r="C750" s="110">
        <v>11</v>
      </c>
      <c r="D750" s="12">
        <v>900000</v>
      </c>
      <c r="E750" s="12">
        <v>0</v>
      </c>
      <c r="F750" s="12">
        <v>0</v>
      </c>
      <c r="G750" s="12">
        <v>0</v>
      </c>
      <c r="H750" s="12">
        <v>50000</v>
      </c>
      <c r="I750" s="12">
        <v>15000</v>
      </c>
      <c r="J750" s="12">
        <v>0</v>
      </c>
      <c r="K750" s="12">
        <v>35000</v>
      </c>
      <c r="L750" s="12">
        <v>0</v>
      </c>
      <c r="M750" s="12">
        <v>0</v>
      </c>
      <c r="N750" s="12">
        <v>0</v>
      </c>
      <c r="O750" s="12">
        <v>0</v>
      </c>
      <c r="P750" s="55">
        <f t="shared" ref="P750:P922" si="47">SUM(D750:O750)</f>
        <v>1000000</v>
      </c>
    </row>
    <row r="751" spans="1:16" ht="15" customHeight="1" x14ac:dyDescent="0.25">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25">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25">
      <c r="A753" s="554"/>
      <c r="B753" s="552"/>
      <c r="C753" s="110">
        <v>14</v>
      </c>
      <c r="D753" s="12"/>
      <c r="E753" s="12"/>
      <c r="F753" s="12"/>
      <c r="G753" s="12"/>
      <c r="H753" s="12"/>
      <c r="I753" s="12"/>
      <c r="J753" s="12"/>
      <c r="K753" s="12"/>
      <c r="L753" s="12"/>
      <c r="M753" s="12"/>
      <c r="N753" s="12"/>
      <c r="O753" s="12"/>
      <c r="P753" s="55">
        <f t="shared" si="47"/>
        <v>0</v>
      </c>
    </row>
    <row r="754" spans="1:16" ht="15" customHeight="1" x14ac:dyDescent="0.25">
      <c r="A754" s="554"/>
      <c r="B754" s="552"/>
      <c r="C754" s="110">
        <v>15</v>
      </c>
      <c r="D754" s="12"/>
      <c r="E754" s="12"/>
      <c r="F754" s="12"/>
      <c r="G754" s="12"/>
      <c r="H754" s="12"/>
      <c r="I754" s="12"/>
      <c r="J754" s="12"/>
      <c r="K754" s="12"/>
      <c r="L754" s="12"/>
      <c r="M754" s="12"/>
      <c r="N754" s="12"/>
      <c r="O754" s="12"/>
      <c r="P754" s="55">
        <f t="shared" si="47"/>
        <v>0</v>
      </c>
    </row>
    <row r="755" spans="1:16" ht="15" customHeight="1" x14ac:dyDescent="0.25">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25">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25">
      <c r="A757" s="554"/>
      <c r="B757" s="552"/>
      <c r="C757" s="110">
        <v>25</v>
      </c>
      <c r="D757" s="12">
        <v>2000000</v>
      </c>
      <c r="E757" s="12">
        <v>2200000</v>
      </c>
      <c r="F757" s="12">
        <v>1800000</v>
      </c>
      <c r="G757" s="12">
        <v>2300000</v>
      </c>
      <c r="H757" s="12">
        <v>1800000</v>
      </c>
      <c r="I757" s="12">
        <v>2200000</v>
      </c>
      <c r="J757" s="12">
        <v>2000000</v>
      </c>
      <c r="K757" s="12">
        <v>2200000</v>
      </c>
      <c r="L757" s="12">
        <v>900000</v>
      </c>
      <c r="M757" s="12">
        <v>2200000</v>
      </c>
      <c r="N757" s="12">
        <v>2200000</v>
      </c>
      <c r="O757" s="12">
        <v>2200000</v>
      </c>
      <c r="P757" s="55">
        <f t="shared" si="47"/>
        <v>24000000</v>
      </c>
    </row>
    <row r="758" spans="1:16" ht="15" customHeight="1" x14ac:dyDescent="0.25">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25">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25">
      <c r="A760" s="553">
        <v>312</v>
      </c>
      <c r="B760" s="551" t="s">
        <v>2294</v>
      </c>
      <c r="C760" s="110">
        <v>11</v>
      </c>
      <c r="D760" s="12">
        <v>2000</v>
      </c>
      <c r="E760" s="12">
        <v>1000</v>
      </c>
      <c r="F760" s="12">
        <v>1000</v>
      </c>
      <c r="G760" s="12">
        <v>1000</v>
      </c>
      <c r="H760" s="12"/>
      <c r="I760" s="12"/>
      <c r="J760" s="12"/>
      <c r="K760" s="12"/>
      <c r="L760" s="12"/>
      <c r="M760" s="12"/>
      <c r="N760" s="12"/>
      <c r="O760" s="12"/>
      <c r="P760" s="55">
        <f t="shared" si="47"/>
        <v>5000</v>
      </c>
    </row>
    <row r="761" spans="1:16" ht="15" customHeight="1" x14ac:dyDescent="0.25">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25">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25">
      <c r="A763" s="554"/>
      <c r="B763" s="552"/>
      <c r="C763" s="110">
        <v>14</v>
      </c>
      <c r="D763" s="12"/>
      <c r="E763" s="12"/>
      <c r="F763" s="12"/>
      <c r="G763" s="12"/>
      <c r="H763" s="12"/>
      <c r="I763" s="12"/>
      <c r="J763" s="12"/>
      <c r="K763" s="12"/>
      <c r="L763" s="12"/>
      <c r="M763" s="12"/>
      <c r="N763" s="12"/>
      <c r="O763" s="12"/>
      <c r="P763" s="55">
        <f t="shared" si="47"/>
        <v>0</v>
      </c>
    </row>
    <row r="764" spans="1:16" ht="15" customHeight="1" x14ac:dyDescent="0.25">
      <c r="A764" s="554"/>
      <c r="B764" s="552"/>
      <c r="C764" s="110">
        <v>15</v>
      </c>
      <c r="D764" s="12"/>
      <c r="E764" s="12"/>
      <c r="F764" s="12"/>
      <c r="G764" s="12"/>
      <c r="H764" s="12"/>
      <c r="I764" s="12"/>
      <c r="J764" s="12"/>
      <c r="K764" s="12"/>
      <c r="L764" s="12"/>
      <c r="M764" s="12"/>
      <c r="N764" s="12"/>
      <c r="O764" s="12"/>
      <c r="P764" s="55">
        <f t="shared" si="47"/>
        <v>0</v>
      </c>
    </row>
    <row r="765" spans="1:16" ht="15" customHeight="1" x14ac:dyDescent="0.25">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25">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25">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25">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25">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25">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25">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25">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25">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25">
      <c r="A774" s="554"/>
      <c r="B774" s="552"/>
      <c r="C774" s="110">
        <v>15</v>
      </c>
      <c r="D774" s="12"/>
      <c r="E774" s="12"/>
      <c r="F774" s="12"/>
      <c r="G774" s="12"/>
      <c r="H774" s="12"/>
      <c r="I774" s="12"/>
      <c r="J774" s="12"/>
      <c r="K774" s="12"/>
      <c r="L774" s="12"/>
      <c r="M774" s="12"/>
      <c r="N774" s="12"/>
      <c r="O774" s="12"/>
      <c r="P774" s="55">
        <f t="shared" si="47"/>
        <v>0</v>
      </c>
    </row>
    <row r="775" spans="1:16" ht="15" customHeight="1" x14ac:dyDescent="0.25">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25">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25">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25">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25">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25">
      <c r="A780" s="553">
        <v>314</v>
      </c>
      <c r="B780" s="551" t="s">
        <v>125</v>
      </c>
      <c r="C780" s="110">
        <v>11</v>
      </c>
      <c r="D780" s="12">
        <v>35000</v>
      </c>
      <c r="E780" s="12">
        <v>30000</v>
      </c>
      <c r="F780" s="12">
        <v>30000</v>
      </c>
      <c r="G780" s="12">
        <v>30000</v>
      </c>
      <c r="H780" s="12">
        <v>30000</v>
      </c>
      <c r="I780" s="12">
        <v>35000</v>
      </c>
      <c r="J780" s="12">
        <v>35000</v>
      </c>
      <c r="K780" s="12">
        <v>35000</v>
      </c>
      <c r="L780" s="12">
        <v>35000</v>
      </c>
      <c r="M780" s="12">
        <v>35000</v>
      </c>
      <c r="N780" s="12">
        <v>35000</v>
      </c>
      <c r="O780" s="12">
        <v>35000</v>
      </c>
      <c r="P780" s="55">
        <f t="shared" si="47"/>
        <v>400000</v>
      </c>
    </row>
    <row r="781" spans="1:16" ht="15" customHeight="1" x14ac:dyDescent="0.25">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25">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25">
      <c r="A783" s="554"/>
      <c r="B783" s="552"/>
      <c r="C783" s="110">
        <v>14</v>
      </c>
      <c r="D783" s="12"/>
      <c r="E783" s="12"/>
      <c r="F783" s="12"/>
      <c r="G783" s="12"/>
      <c r="H783" s="12"/>
      <c r="I783" s="12"/>
      <c r="J783" s="12"/>
      <c r="K783" s="12"/>
      <c r="L783" s="12"/>
      <c r="M783" s="12"/>
      <c r="N783" s="12"/>
      <c r="O783" s="12"/>
      <c r="P783" s="55">
        <f t="shared" si="47"/>
        <v>0</v>
      </c>
    </row>
    <row r="784" spans="1:16" ht="15" customHeight="1" x14ac:dyDescent="0.25">
      <c r="A784" s="554"/>
      <c r="B784" s="552"/>
      <c r="C784" s="110">
        <v>15</v>
      </c>
      <c r="D784" s="12"/>
      <c r="E784" s="12"/>
      <c r="F784" s="12"/>
      <c r="G784" s="12"/>
      <c r="H784" s="12"/>
      <c r="I784" s="12"/>
      <c r="J784" s="12"/>
      <c r="K784" s="12"/>
      <c r="L784" s="12"/>
      <c r="M784" s="12"/>
      <c r="N784" s="12"/>
      <c r="O784" s="12"/>
      <c r="P784" s="55">
        <f t="shared" si="47"/>
        <v>0</v>
      </c>
    </row>
    <row r="785" spans="1:16" ht="15" customHeight="1" x14ac:dyDescent="0.25">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25">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25">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25">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25">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25">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25">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25">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25">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25">
      <c r="A794" s="554"/>
      <c r="B794" s="552"/>
      <c r="C794" s="110">
        <v>15</v>
      </c>
      <c r="D794" s="12"/>
      <c r="E794" s="12"/>
      <c r="F794" s="12"/>
      <c r="G794" s="12"/>
      <c r="H794" s="12"/>
      <c r="I794" s="12"/>
      <c r="J794" s="12"/>
      <c r="K794" s="12"/>
      <c r="L794" s="12"/>
      <c r="M794" s="12"/>
      <c r="N794" s="12"/>
      <c r="O794" s="12"/>
      <c r="P794" s="55">
        <f t="shared" si="47"/>
        <v>0</v>
      </c>
    </row>
    <row r="795" spans="1:16" ht="15" customHeight="1" x14ac:dyDescent="0.25">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25">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25">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25">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25">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25">
      <c r="A800" s="553">
        <v>316</v>
      </c>
      <c r="B800" s="551" t="s">
        <v>127</v>
      </c>
      <c r="C800" s="110">
        <v>11</v>
      </c>
      <c r="D800" s="12">
        <v>1500</v>
      </c>
      <c r="E800" s="12">
        <v>2000</v>
      </c>
      <c r="F800" s="12">
        <v>2000</v>
      </c>
      <c r="G800" s="12">
        <v>2000</v>
      </c>
      <c r="H800" s="12">
        <v>2000</v>
      </c>
      <c r="I800" s="12">
        <v>1500</v>
      </c>
      <c r="J800" s="12">
        <v>1500</v>
      </c>
      <c r="K800" s="12">
        <v>1500</v>
      </c>
      <c r="L800" s="12">
        <v>1500</v>
      </c>
      <c r="M800" s="12">
        <v>1500</v>
      </c>
      <c r="N800" s="12">
        <v>1500</v>
      </c>
      <c r="O800" s="12">
        <v>1500</v>
      </c>
      <c r="P800" s="55">
        <f t="shared" si="47"/>
        <v>20000</v>
      </c>
    </row>
    <row r="801" spans="1:16" ht="15" customHeight="1" x14ac:dyDescent="0.25">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25">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25">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25">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25">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25">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25">
      <c r="A807" s="554"/>
      <c r="B807" s="552"/>
      <c r="C807" s="110">
        <v>25</v>
      </c>
      <c r="D807" s="12">
        <v>0</v>
      </c>
      <c r="E807" s="12">
        <v>30000</v>
      </c>
      <c r="F807" s="12">
        <v>15000</v>
      </c>
      <c r="G807" s="12">
        <v>0</v>
      </c>
      <c r="H807" s="12">
        <v>35000</v>
      </c>
      <c r="I807" s="12">
        <v>0</v>
      </c>
      <c r="J807" s="12">
        <v>0</v>
      </c>
      <c r="K807" s="12">
        <v>0</v>
      </c>
      <c r="L807" s="12">
        <v>0</v>
      </c>
      <c r="M807" s="12"/>
      <c r="N807" s="12"/>
      <c r="O807" s="12"/>
      <c r="P807" s="55">
        <f t="shared" si="47"/>
        <v>80000</v>
      </c>
    </row>
    <row r="808" spans="1:16" ht="15" customHeight="1" x14ac:dyDescent="0.25">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25">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25">
      <c r="A810" s="553">
        <v>317</v>
      </c>
      <c r="B810" s="551" t="s">
        <v>128</v>
      </c>
      <c r="C810" s="110">
        <v>11</v>
      </c>
      <c r="D810" s="12">
        <v>1000</v>
      </c>
      <c r="E810" s="12">
        <v>6000</v>
      </c>
      <c r="F810" s="12">
        <v>2000</v>
      </c>
      <c r="G810" s="12">
        <v>2000</v>
      </c>
      <c r="H810" s="12">
        <v>12000</v>
      </c>
      <c r="I810" s="12">
        <v>1000</v>
      </c>
      <c r="J810" s="12">
        <v>11000</v>
      </c>
      <c r="K810" s="12">
        <v>6000</v>
      </c>
      <c r="L810" s="12">
        <v>1000</v>
      </c>
      <c r="M810" s="12">
        <v>1000</v>
      </c>
      <c r="N810" s="12">
        <v>1000</v>
      </c>
      <c r="O810" s="12">
        <v>1000</v>
      </c>
      <c r="P810" s="55">
        <f t="shared" si="47"/>
        <v>45000</v>
      </c>
    </row>
    <row r="811" spans="1:16" ht="15" customHeight="1" x14ac:dyDescent="0.25">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25">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25">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25">
      <c r="A814" s="554"/>
      <c r="B814" s="552"/>
      <c r="C814" s="110">
        <v>15</v>
      </c>
      <c r="D814" s="12"/>
      <c r="E814" s="12"/>
      <c r="F814" s="12"/>
      <c r="G814" s="12"/>
      <c r="H814" s="12"/>
      <c r="I814" s="12"/>
      <c r="J814" s="12"/>
      <c r="K814" s="12"/>
      <c r="L814" s="12"/>
      <c r="M814" s="12"/>
      <c r="N814" s="12"/>
      <c r="O814" s="12"/>
      <c r="P814" s="55">
        <f t="shared" si="47"/>
        <v>0</v>
      </c>
    </row>
    <row r="815" spans="1:16" ht="15" customHeight="1" x14ac:dyDescent="0.25">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25">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25">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25">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25">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25">
      <c r="A820" s="553">
        <v>318</v>
      </c>
      <c r="B820" s="551" t="s">
        <v>129</v>
      </c>
      <c r="C820" s="110">
        <v>11</v>
      </c>
      <c r="D820" s="12"/>
      <c r="E820" s="12">
        <v>500</v>
      </c>
      <c r="F820" s="12">
        <v>500</v>
      </c>
      <c r="G820" s="12"/>
      <c r="H820" s="12">
        <v>500</v>
      </c>
      <c r="I820" s="12"/>
      <c r="J820" s="12">
        <v>500</v>
      </c>
      <c r="K820" s="12"/>
      <c r="L820" s="12">
        <v>500</v>
      </c>
      <c r="M820" s="12">
        <v>500</v>
      </c>
      <c r="N820" s="12"/>
      <c r="O820" s="12"/>
      <c r="P820" s="55">
        <f t="shared" si="47"/>
        <v>3000</v>
      </c>
    </row>
    <row r="821" spans="1:16" ht="15" customHeight="1" x14ac:dyDescent="0.25">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25">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25">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25">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25">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25">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25">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25">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25">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25">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25">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25">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25">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25">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25">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25">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25">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25">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25">
      <c r="A839" s="555"/>
      <c r="B839" s="552"/>
      <c r="C839" s="110">
        <v>27</v>
      </c>
      <c r="D839" s="66"/>
      <c r="E839" s="66"/>
      <c r="F839" s="66"/>
      <c r="G839" s="66"/>
      <c r="H839" s="66"/>
      <c r="I839" s="66"/>
      <c r="J839" s="66"/>
      <c r="K839" s="66"/>
      <c r="L839" s="66"/>
      <c r="M839" s="66"/>
      <c r="N839" s="66"/>
      <c r="O839" s="66"/>
      <c r="P839" s="55">
        <f t="shared" si="47"/>
        <v>0</v>
      </c>
    </row>
    <row r="840" spans="1:16" x14ac:dyDescent="0.25">
      <c r="A840" s="74">
        <v>3200</v>
      </c>
      <c r="B840" s="305" t="s">
        <v>2295</v>
      </c>
      <c r="C840" s="306"/>
      <c r="D840" s="72">
        <f>SUM(D841:D930)</f>
        <v>263000</v>
      </c>
      <c r="E840" s="72">
        <f t="shared" ref="E840:O840" si="48">SUM(E841:E930)</f>
        <v>461000</v>
      </c>
      <c r="F840" s="72">
        <f t="shared" si="48"/>
        <v>690000</v>
      </c>
      <c r="G840" s="72">
        <f t="shared" si="48"/>
        <v>588000</v>
      </c>
      <c r="H840" s="72">
        <f t="shared" si="48"/>
        <v>520000</v>
      </c>
      <c r="I840" s="72">
        <f t="shared" si="48"/>
        <v>660000</v>
      </c>
      <c r="J840" s="72">
        <f t="shared" si="48"/>
        <v>635000</v>
      </c>
      <c r="K840" s="72">
        <f t="shared" si="48"/>
        <v>610000</v>
      </c>
      <c r="L840" s="72">
        <f t="shared" si="48"/>
        <v>655000</v>
      </c>
      <c r="M840" s="72">
        <f t="shared" si="48"/>
        <v>547000</v>
      </c>
      <c r="N840" s="72">
        <f t="shared" si="48"/>
        <v>372000</v>
      </c>
      <c r="O840" s="72">
        <f t="shared" si="48"/>
        <v>180000</v>
      </c>
      <c r="P840" s="72">
        <f>SUM(P841:P930)</f>
        <v>6181000</v>
      </c>
    </row>
    <row r="841" spans="1:16" ht="15" customHeight="1" x14ac:dyDescent="0.25">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25">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25">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25">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25">
      <c r="A845" s="554"/>
      <c r="B845" s="552"/>
      <c r="C845" s="110">
        <v>15</v>
      </c>
      <c r="D845" s="12"/>
      <c r="E845" s="12"/>
      <c r="F845" s="12"/>
      <c r="G845" s="12"/>
      <c r="H845" s="12"/>
      <c r="I845" s="12"/>
      <c r="J845" s="12"/>
      <c r="K845" s="12"/>
      <c r="L845" s="12"/>
      <c r="M845" s="12"/>
      <c r="N845" s="12"/>
      <c r="O845" s="12"/>
      <c r="P845" s="55">
        <f t="shared" si="47"/>
        <v>0</v>
      </c>
    </row>
    <row r="846" spans="1:16" ht="15" customHeight="1" x14ac:dyDescent="0.25">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25">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25">
      <c r="A848" s="554"/>
      <c r="B848" s="552"/>
      <c r="C848" s="110">
        <v>25</v>
      </c>
      <c r="D848" s="12"/>
      <c r="E848" s="12"/>
      <c r="F848" s="12"/>
      <c r="G848" s="12"/>
      <c r="H848" s="12"/>
      <c r="I848" s="12"/>
      <c r="J848" s="12"/>
      <c r="K848" s="12"/>
      <c r="L848" s="12"/>
      <c r="M848" s="12"/>
      <c r="N848" s="12"/>
      <c r="O848" s="12"/>
      <c r="P848" s="55">
        <f t="shared" si="47"/>
        <v>0</v>
      </c>
    </row>
    <row r="849" spans="1:16" ht="15" customHeight="1" x14ac:dyDescent="0.25">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25">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25">
      <c r="A851" s="553">
        <v>322</v>
      </c>
      <c r="B851" s="551" t="s">
        <v>133</v>
      </c>
      <c r="C851" s="110">
        <v>11</v>
      </c>
      <c r="D851" s="12">
        <v>105000</v>
      </c>
      <c r="E851" s="12">
        <v>80000</v>
      </c>
      <c r="F851" s="12">
        <v>80000</v>
      </c>
      <c r="G851" s="12">
        <v>85000</v>
      </c>
      <c r="H851" s="12">
        <v>80000</v>
      </c>
      <c r="I851" s="12">
        <v>85000</v>
      </c>
      <c r="J851" s="12">
        <v>80000</v>
      </c>
      <c r="K851" s="12">
        <v>85000</v>
      </c>
      <c r="L851" s="12">
        <v>80000</v>
      </c>
      <c r="M851" s="12">
        <v>80000</v>
      </c>
      <c r="N851" s="12">
        <v>80000</v>
      </c>
      <c r="O851" s="12">
        <v>80000</v>
      </c>
      <c r="P851" s="55">
        <f t="shared" si="47"/>
        <v>1000000</v>
      </c>
    </row>
    <row r="852" spans="1:16" ht="15" customHeight="1" x14ac:dyDescent="0.25">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25">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25">
      <c r="A854" s="554"/>
      <c r="B854" s="552"/>
      <c r="C854" s="110">
        <v>14</v>
      </c>
      <c r="D854" s="12"/>
      <c r="E854" s="12"/>
      <c r="F854" s="12"/>
      <c r="G854" s="12"/>
      <c r="H854" s="12"/>
      <c r="I854" s="12"/>
      <c r="J854" s="12"/>
      <c r="K854" s="12"/>
      <c r="L854" s="12"/>
      <c r="M854" s="12"/>
      <c r="N854" s="12"/>
      <c r="O854" s="12"/>
      <c r="P854" s="55">
        <f t="shared" si="47"/>
        <v>0</v>
      </c>
    </row>
    <row r="855" spans="1:16" ht="15" customHeight="1" x14ac:dyDescent="0.25">
      <c r="A855" s="554"/>
      <c r="B855" s="552"/>
      <c r="C855" s="110">
        <v>15</v>
      </c>
      <c r="D855" s="12"/>
      <c r="E855" s="12"/>
      <c r="F855" s="12"/>
      <c r="G855" s="12"/>
      <c r="H855" s="12"/>
      <c r="I855" s="12"/>
      <c r="J855" s="12"/>
      <c r="K855" s="12"/>
      <c r="L855" s="12"/>
      <c r="M855" s="12"/>
      <c r="N855" s="12"/>
      <c r="O855" s="12"/>
      <c r="P855" s="55">
        <f t="shared" si="47"/>
        <v>0</v>
      </c>
    </row>
    <row r="856" spans="1:16" ht="15" customHeight="1" x14ac:dyDescent="0.25">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25">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25">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25">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25">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25">
      <c r="A861" s="553">
        <v>323</v>
      </c>
      <c r="B861" s="551" t="s">
        <v>134</v>
      </c>
      <c r="C861" s="110">
        <v>11</v>
      </c>
      <c r="D861" s="12">
        <v>35000</v>
      </c>
      <c r="E861" s="12">
        <v>35000</v>
      </c>
      <c r="F861" s="12">
        <v>40000</v>
      </c>
      <c r="G861" s="12">
        <v>25000</v>
      </c>
      <c r="H861" s="12">
        <v>30000</v>
      </c>
      <c r="I861" s="12">
        <v>35000</v>
      </c>
      <c r="J861" s="12">
        <v>40000</v>
      </c>
      <c r="K861" s="12">
        <v>35000</v>
      </c>
      <c r="L861" s="12">
        <v>30000</v>
      </c>
      <c r="M861" s="12">
        <v>45000</v>
      </c>
      <c r="N861" s="12">
        <v>0</v>
      </c>
      <c r="O861" s="12">
        <v>0</v>
      </c>
      <c r="P861" s="55">
        <f t="shared" si="47"/>
        <v>350000</v>
      </c>
    </row>
    <row r="862" spans="1:16" ht="15" customHeight="1" x14ac:dyDescent="0.25">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25">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25">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25">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25">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25">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25">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25">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25">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25">
      <c r="A871" s="553">
        <v>324</v>
      </c>
      <c r="B871" s="551" t="s">
        <v>135</v>
      </c>
      <c r="C871" s="110">
        <v>11</v>
      </c>
      <c r="D871" s="12"/>
      <c r="E871" s="12">
        <v>1000</v>
      </c>
      <c r="F871" s="12"/>
      <c r="G871" s="12"/>
      <c r="H871" s="12"/>
      <c r="I871" s="12"/>
      <c r="J871" s="12"/>
      <c r="K871" s="12"/>
      <c r="L871" s="12"/>
      <c r="M871" s="12"/>
      <c r="N871" s="12"/>
      <c r="O871" s="12"/>
      <c r="P871" s="55">
        <f t="shared" si="47"/>
        <v>1000</v>
      </c>
    </row>
    <row r="872" spans="1:16" ht="15" customHeight="1" x14ac:dyDescent="0.25">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25">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25">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25">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25">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25">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25">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25">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25">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25">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25">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25">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25">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25">
      <c r="A885" s="554"/>
      <c r="B885" s="552"/>
      <c r="C885" s="110">
        <v>15</v>
      </c>
      <c r="D885" s="12"/>
      <c r="E885" s="12"/>
      <c r="F885" s="12"/>
      <c r="G885" s="12"/>
      <c r="H885" s="12"/>
      <c r="I885" s="12"/>
      <c r="J885" s="12"/>
      <c r="K885" s="12"/>
      <c r="L885" s="12"/>
      <c r="M885" s="12"/>
      <c r="N885" s="12"/>
      <c r="O885" s="12"/>
      <c r="P885" s="55">
        <f t="shared" si="47"/>
        <v>0</v>
      </c>
    </row>
    <row r="886" spans="1:16" ht="15" customHeight="1" x14ac:dyDescent="0.25">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25">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25">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25">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25">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25">
      <c r="A891" s="553">
        <v>326</v>
      </c>
      <c r="B891" s="551" t="s">
        <v>137</v>
      </c>
      <c r="C891" s="110">
        <v>11</v>
      </c>
      <c r="D891" s="12">
        <v>70000</v>
      </c>
      <c r="E891" s="12">
        <v>280000</v>
      </c>
      <c r="F891" s="12">
        <v>500000</v>
      </c>
      <c r="G891" s="12">
        <v>398000</v>
      </c>
      <c r="H891" s="12">
        <v>320000</v>
      </c>
      <c r="I891" s="12">
        <v>450000</v>
      </c>
      <c r="J891" s="12">
        <v>450000</v>
      </c>
      <c r="K891" s="12">
        <v>430000</v>
      </c>
      <c r="L891" s="12">
        <v>450000</v>
      </c>
      <c r="M891" s="12">
        <v>350000</v>
      </c>
      <c r="N891" s="12">
        <v>247000</v>
      </c>
      <c r="O891" s="12">
        <v>55000</v>
      </c>
      <c r="P891" s="55">
        <f t="shared" si="47"/>
        <v>4000000</v>
      </c>
    </row>
    <row r="892" spans="1:16" ht="15" customHeight="1" x14ac:dyDescent="0.25">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25">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25">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25">
      <c r="A895" s="554"/>
      <c r="B895" s="552"/>
      <c r="C895" s="110">
        <v>15</v>
      </c>
      <c r="D895" s="12"/>
      <c r="E895" s="12"/>
      <c r="F895" s="12"/>
      <c r="G895" s="12"/>
      <c r="H895" s="12"/>
      <c r="I895" s="12"/>
      <c r="J895" s="12"/>
      <c r="K895" s="12"/>
      <c r="L895" s="12"/>
      <c r="M895" s="12"/>
      <c r="N895" s="12"/>
      <c r="O895" s="12"/>
      <c r="P895" s="55">
        <f t="shared" si="47"/>
        <v>0</v>
      </c>
    </row>
    <row r="896" spans="1:16" ht="15" customHeight="1" x14ac:dyDescent="0.25">
      <c r="A896" s="554"/>
      <c r="B896" s="552"/>
      <c r="C896" s="110">
        <v>16</v>
      </c>
      <c r="D896" s="12"/>
      <c r="E896" s="12"/>
      <c r="F896" s="12"/>
      <c r="G896" s="12"/>
      <c r="H896" s="12"/>
      <c r="I896" s="12"/>
      <c r="J896" s="12"/>
      <c r="K896" s="12"/>
      <c r="L896" s="12"/>
      <c r="M896" s="12"/>
      <c r="N896" s="12"/>
      <c r="O896" s="12"/>
      <c r="P896" s="55">
        <f t="shared" si="47"/>
        <v>0</v>
      </c>
    </row>
    <row r="897" spans="1:16" ht="15" customHeight="1" x14ac:dyDescent="0.25">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25">
      <c r="A898" s="554"/>
      <c r="B898" s="552"/>
      <c r="C898" s="110">
        <v>25</v>
      </c>
      <c r="D898" s="12"/>
      <c r="E898" s="12"/>
      <c r="F898" s="12"/>
      <c r="G898" s="12"/>
      <c r="H898" s="12"/>
      <c r="I898" s="12"/>
      <c r="J898" s="12"/>
      <c r="K898" s="12"/>
      <c r="L898" s="12"/>
      <c r="M898" s="12"/>
      <c r="N898" s="12"/>
      <c r="O898" s="12"/>
      <c r="P898" s="55">
        <f t="shared" si="47"/>
        <v>0</v>
      </c>
    </row>
    <row r="899" spans="1:16" ht="15" customHeight="1" x14ac:dyDescent="0.25">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25">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25">
      <c r="A901" s="553">
        <v>327</v>
      </c>
      <c r="B901" s="551" t="s">
        <v>138</v>
      </c>
      <c r="C901" s="110">
        <v>11</v>
      </c>
      <c r="D901" s="12">
        <v>45000</v>
      </c>
      <c r="E901" s="12">
        <v>45000</v>
      </c>
      <c r="F901" s="12">
        <v>50000</v>
      </c>
      <c r="G901" s="12">
        <v>50000</v>
      </c>
      <c r="H901" s="12">
        <v>45000</v>
      </c>
      <c r="I901" s="12">
        <v>45000</v>
      </c>
      <c r="J901" s="12">
        <v>45000</v>
      </c>
      <c r="K901" s="12">
        <v>45000</v>
      </c>
      <c r="L901" s="12">
        <v>45000</v>
      </c>
      <c r="M901" s="12">
        <v>45000</v>
      </c>
      <c r="N901" s="12">
        <v>45000</v>
      </c>
      <c r="O901" s="12">
        <v>45000</v>
      </c>
      <c r="P901" s="55">
        <f t="shared" si="47"/>
        <v>550000</v>
      </c>
    </row>
    <row r="902" spans="1:16" ht="15" customHeight="1" x14ac:dyDescent="0.25">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25">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25">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25">
      <c r="A905" s="554"/>
      <c r="B905" s="552"/>
      <c r="C905" s="110">
        <v>15</v>
      </c>
      <c r="D905" s="12"/>
      <c r="E905" s="12"/>
      <c r="F905" s="12"/>
      <c r="G905" s="12"/>
      <c r="H905" s="12"/>
      <c r="I905" s="12"/>
      <c r="J905" s="12"/>
      <c r="K905" s="12"/>
      <c r="L905" s="12"/>
      <c r="M905" s="12"/>
      <c r="N905" s="12"/>
      <c r="O905" s="12"/>
      <c r="P905" s="55">
        <f t="shared" si="47"/>
        <v>0</v>
      </c>
    </row>
    <row r="906" spans="1:16" ht="15" customHeight="1" x14ac:dyDescent="0.25">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25">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25">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25">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25">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25">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25">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25">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25">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25">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25">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25">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25">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25">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25">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25">
      <c r="A921" s="553">
        <v>329</v>
      </c>
      <c r="B921" s="551" t="s">
        <v>140</v>
      </c>
      <c r="C921" s="110">
        <v>11</v>
      </c>
      <c r="D921" s="12">
        <v>8000</v>
      </c>
      <c r="E921" s="12">
        <v>20000</v>
      </c>
      <c r="F921" s="12">
        <v>20000</v>
      </c>
      <c r="G921" s="12">
        <v>30000</v>
      </c>
      <c r="H921" s="12">
        <v>45000</v>
      </c>
      <c r="I921" s="12">
        <v>45000</v>
      </c>
      <c r="J921" s="12">
        <v>20000</v>
      </c>
      <c r="K921" s="12">
        <v>15000</v>
      </c>
      <c r="L921" s="12">
        <v>50000</v>
      </c>
      <c r="M921" s="12">
        <v>27000</v>
      </c>
      <c r="N921" s="12"/>
      <c r="O921" s="12"/>
      <c r="P921" s="55">
        <f t="shared" si="47"/>
        <v>280000</v>
      </c>
    </row>
    <row r="922" spans="1:16" ht="15" customHeight="1" x14ac:dyDescent="0.25">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25">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25">
      <c r="A925" s="554"/>
      <c r="B925" s="552"/>
      <c r="C925" s="110">
        <v>15</v>
      </c>
      <c r="D925" s="12"/>
      <c r="E925" s="12"/>
      <c r="F925" s="12"/>
      <c r="G925" s="12"/>
      <c r="H925" s="12"/>
      <c r="I925" s="12"/>
      <c r="J925" s="12"/>
      <c r="K925" s="12"/>
      <c r="L925" s="12"/>
      <c r="M925" s="12"/>
      <c r="N925" s="12"/>
      <c r="O925" s="12"/>
      <c r="P925" s="55">
        <f t="shared" si="49"/>
        <v>0</v>
      </c>
    </row>
    <row r="926" spans="1:16" ht="15" customHeight="1" x14ac:dyDescent="0.25">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25">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25">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25">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25">
      <c r="A930" s="555"/>
      <c r="B930" s="552"/>
      <c r="C930" s="110">
        <v>27</v>
      </c>
      <c r="D930" s="66"/>
      <c r="E930" s="66"/>
      <c r="F930" s="66"/>
      <c r="G930" s="66"/>
      <c r="H930" s="66"/>
      <c r="I930" s="66"/>
      <c r="J930" s="66"/>
      <c r="K930" s="66"/>
      <c r="L930" s="66"/>
      <c r="M930" s="66"/>
      <c r="N930" s="66"/>
      <c r="O930" s="66"/>
      <c r="P930" s="55">
        <f t="shared" si="49"/>
        <v>0</v>
      </c>
    </row>
    <row r="931" spans="1:16" x14ac:dyDescent="0.25">
      <c r="A931" s="74">
        <v>3300</v>
      </c>
      <c r="B931" s="305" t="s">
        <v>2296</v>
      </c>
      <c r="C931" s="306"/>
      <c r="D931" s="72">
        <f>SUM(D932:D1021)</f>
        <v>80000</v>
      </c>
      <c r="E931" s="72">
        <f t="shared" ref="E931:O931" si="50">SUM(E932:E1021)</f>
        <v>245000</v>
      </c>
      <c r="F931" s="72">
        <f t="shared" si="50"/>
        <v>270000</v>
      </c>
      <c r="G931" s="72">
        <f t="shared" si="50"/>
        <v>190000</v>
      </c>
      <c r="H931" s="72">
        <f t="shared" si="50"/>
        <v>275000</v>
      </c>
      <c r="I931" s="72">
        <f t="shared" si="50"/>
        <v>150000</v>
      </c>
      <c r="J931" s="72">
        <f t="shared" si="50"/>
        <v>235000</v>
      </c>
      <c r="K931" s="72">
        <f t="shared" si="50"/>
        <v>210000</v>
      </c>
      <c r="L931" s="72">
        <f t="shared" si="50"/>
        <v>90000</v>
      </c>
      <c r="M931" s="72">
        <f t="shared" si="50"/>
        <v>115000</v>
      </c>
      <c r="N931" s="72">
        <f t="shared" si="50"/>
        <v>135000</v>
      </c>
      <c r="O931" s="72">
        <f t="shared" si="50"/>
        <v>95000</v>
      </c>
      <c r="P931" s="72">
        <f>SUM(P932:P1021)</f>
        <v>2090000</v>
      </c>
    </row>
    <row r="932" spans="1:16" ht="15" customHeight="1" x14ac:dyDescent="0.25">
      <c r="A932" s="553">
        <v>331</v>
      </c>
      <c r="B932" s="551" t="s">
        <v>142</v>
      </c>
      <c r="C932" s="110">
        <v>11</v>
      </c>
      <c r="D932" s="12">
        <v>60000</v>
      </c>
      <c r="E932" s="12">
        <v>60000</v>
      </c>
      <c r="F932" s="12">
        <v>60000</v>
      </c>
      <c r="G932" s="12">
        <v>60000</v>
      </c>
      <c r="H932" s="12">
        <v>60000</v>
      </c>
      <c r="I932" s="12">
        <v>60000</v>
      </c>
      <c r="J932" s="12">
        <v>60000</v>
      </c>
      <c r="K932" s="12">
        <v>60000</v>
      </c>
      <c r="L932" s="12">
        <v>40000</v>
      </c>
      <c r="M932" s="12">
        <v>60000</v>
      </c>
      <c r="N932" s="12">
        <v>60000</v>
      </c>
      <c r="O932" s="12">
        <v>60000</v>
      </c>
      <c r="P932" s="55">
        <f t="shared" ref="P932:P1019" si="51">SUM(D932:O932)</f>
        <v>700000</v>
      </c>
    </row>
    <row r="933" spans="1:16" ht="15" customHeight="1" x14ac:dyDescent="0.25">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25">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25">
      <c r="A935" s="554"/>
      <c r="B935" s="552"/>
      <c r="C935" s="110">
        <v>14</v>
      </c>
      <c r="D935" s="12"/>
      <c r="E935" s="12"/>
      <c r="F935" s="12"/>
      <c r="G935" s="12"/>
      <c r="H935" s="12"/>
      <c r="I935" s="12"/>
      <c r="J935" s="12"/>
      <c r="K935" s="12"/>
      <c r="L935" s="12"/>
      <c r="M935" s="12"/>
      <c r="N935" s="12"/>
      <c r="O935" s="12"/>
      <c r="P935" s="55">
        <f t="shared" si="51"/>
        <v>0</v>
      </c>
    </row>
    <row r="936" spans="1:16" ht="15" customHeight="1" x14ac:dyDescent="0.25">
      <c r="A936" s="554"/>
      <c r="B936" s="552"/>
      <c r="C936" s="110">
        <v>15</v>
      </c>
      <c r="D936" s="12"/>
      <c r="E936" s="12"/>
      <c r="F936" s="12"/>
      <c r="G936" s="12"/>
      <c r="H936" s="12"/>
      <c r="I936" s="12"/>
      <c r="J936" s="12"/>
      <c r="K936" s="12"/>
      <c r="L936" s="12"/>
      <c r="M936" s="12"/>
      <c r="N936" s="12"/>
      <c r="O936" s="12"/>
      <c r="P936" s="55">
        <f t="shared" si="51"/>
        <v>0</v>
      </c>
    </row>
    <row r="937" spans="1:16" ht="15" customHeight="1" x14ac:dyDescent="0.25">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25">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25">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25">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25">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25">
      <c r="A942" s="553">
        <v>332</v>
      </c>
      <c r="B942" s="551" t="s">
        <v>143</v>
      </c>
      <c r="C942" s="110">
        <v>11</v>
      </c>
      <c r="D942" s="12">
        <v>20000</v>
      </c>
      <c r="E942" s="12">
        <v>95000</v>
      </c>
      <c r="F942" s="12">
        <v>180000</v>
      </c>
      <c r="G942" s="12">
        <v>70000</v>
      </c>
      <c r="H942" s="12">
        <v>120000</v>
      </c>
      <c r="I942" s="12">
        <v>70000</v>
      </c>
      <c r="J942" s="12">
        <v>110000</v>
      </c>
      <c r="K942" s="12">
        <v>80000</v>
      </c>
      <c r="L942" s="12">
        <v>30000</v>
      </c>
      <c r="M942" s="12">
        <v>35000</v>
      </c>
      <c r="N942" s="12">
        <v>55000</v>
      </c>
      <c r="O942" s="12">
        <v>35000</v>
      </c>
      <c r="P942" s="55">
        <f t="shared" si="51"/>
        <v>900000</v>
      </c>
    </row>
    <row r="943" spans="1:16" ht="15" customHeight="1" x14ac:dyDescent="0.25">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25">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25">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25">
      <c r="A946" s="554"/>
      <c r="B946" s="552"/>
      <c r="C946" s="110">
        <v>15</v>
      </c>
      <c r="D946" s="12"/>
      <c r="E946" s="12"/>
      <c r="F946" s="12"/>
      <c r="G946" s="12"/>
      <c r="H946" s="12"/>
      <c r="I946" s="12"/>
      <c r="J946" s="12"/>
      <c r="K946" s="12"/>
      <c r="L946" s="12"/>
      <c r="M946" s="12"/>
      <c r="N946" s="12"/>
      <c r="O946" s="12"/>
      <c r="P946" s="55">
        <f t="shared" si="51"/>
        <v>0</v>
      </c>
    </row>
    <row r="947" spans="1:16" ht="15" customHeight="1" x14ac:dyDescent="0.25">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25">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25">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25">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25">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25">
      <c r="A952" s="553">
        <v>333</v>
      </c>
      <c r="B952" s="551" t="s">
        <v>144</v>
      </c>
      <c r="C952" s="110">
        <v>11</v>
      </c>
      <c r="D952" s="12">
        <v>0</v>
      </c>
      <c r="E952" s="12">
        <v>70000</v>
      </c>
      <c r="F952" s="12">
        <v>20000</v>
      </c>
      <c r="G952" s="12">
        <v>50000</v>
      </c>
      <c r="H952" s="12">
        <v>85000</v>
      </c>
      <c r="I952" s="12">
        <v>10000</v>
      </c>
      <c r="J952" s="12">
        <v>55000</v>
      </c>
      <c r="K952" s="12">
        <v>50000</v>
      </c>
      <c r="L952" s="12">
        <v>20000</v>
      </c>
      <c r="M952" s="12">
        <v>20000</v>
      </c>
      <c r="N952" s="12">
        <v>20000</v>
      </c>
      <c r="O952" s="12">
        <v>0</v>
      </c>
      <c r="P952" s="55">
        <f t="shared" si="51"/>
        <v>400000</v>
      </c>
    </row>
    <row r="953" spans="1:16" ht="15" customHeight="1" x14ac:dyDescent="0.25">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25">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25">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25">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25">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25">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25">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25">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25">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25">
      <c r="A962" s="553">
        <v>334</v>
      </c>
      <c r="B962" s="551" t="s">
        <v>145</v>
      </c>
      <c r="C962" s="110">
        <v>11</v>
      </c>
      <c r="D962" s="12"/>
      <c r="E962" s="12">
        <v>10000</v>
      </c>
      <c r="F962" s="12"/>
      <c r="G962" s="12"/>
      <c r="H962" s="12"/>
      <c r="I962" s="12"/>
      <c r="J962" s="12"/>
      <c r="K962" s="12"/>
      <c r="L962" s="12"/>
      <c r="M962" s="12"/>
      <c r="N962" s="12"/>
      <c r="O962" s="12"/>
      <c r="P962" s="55">
        <f t="shared" si="51"/>
        <v>10000</v>
      </c>
    </row>
    <row r="963" spans="1:16" ht="15" customHeight="1" x14ac:dyDescent="0.25">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25">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25">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25">
      <c r="A966" s="554"/>
      <c r="B966" s="552"/>
      <c r="C966" s="110">
        <v>15</v>
      </c>
      <c r="D966" s="12"/>
      <c r="E966" s="12"/>
      <c r="F966" s="12"/>
      <c r="G966" s="12"/>
      <c r="H966" s="12"/>
      <c r="I966" s="12"/>
      <c r="J966" s="12"/>
      <c r="K966" s="12"/>
      <c r="L966" s="12"/>
      <c r="M966" s="12"/>
      <c r="N966" s="12"/>
      <c r="O966" s="12"/>
      <c r="P966" s="55">
        <f t="shared" si="51"/>
        <v>0</v>
      </c>
    </row>
    <row r="967" spans="1:16" ht="15" customHeight="1" x14ac:dyDescent="0.25">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25">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25">
      <c r="A969" s="554"/>
      <c r="B969" s="552"/>
      <c r="C969" s="110">
        <v>25</v>
      </c>
      <c r="D969" s="12"/>
      <c r="E969" s="12"/>
      <c r="F969" s="12"/>
      <c r="G969" s="12"/>
      <c r="H969" s="12"/>
      <c r="I969" s="12"/>
      <c r="J969" s="12"/>
      <c r="K969" s="12"/>
      <c r="L969" s="12"/>
      <c r="M969" s="12"/>
      <c r="N969" s="12"/>
      <c r="O969" s="12"/>
      <c r="P969" s="55">
        <f t="shared" si="51"/>
        <v>0</v>
      </c>
    </row>
    <row r="970" spans="1:16" ht="15" customHeight="1" x14ac:dyDescent="0.25">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25">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25">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25">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25">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25">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25">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25">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25">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25">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25">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25">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25">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x14ac:dyDescent="0.25">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25">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25">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25">
      <c r="A986" s="554"/>
      <c r="B986" s="552"/>
      <c r="C986" s="110">
        <v>15</v>
      </c>
      <c r="D986" s="12"/>
      <c r="E986" s="12"/>
      <c r="F986" s="12"/>
      <c r="G986" s="12"/>
      <c r="H986" s="12"/>
      <c r="I986" s="12"/>
      <c r="J986" s="12"/>
      <c r="K986" s="12"/>
      <c r="L986" s="12"/>
      <c r="M986" s="12"/>
      <c r="N986" s="12"/>
      <c r="O986" s="12"/>
      <c r="P986" s="55">
        <f t="shared" si="51"/>
        <v>0</v>
      </c>
    </row>
    <row r="987" spans="1:16" ht="15" customHeight="1" x14ac:dyDescent="0.25">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25">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25">
      <c r="A989" s="554"/>
      <c r="B989" s="552"/>
      <c r="C989" s="110">
        <v>25</v>
      </c>
      <c r="D989" s="12"/>
      <c r="E989" s="12"/>
      <c r="F989" s="12"/>
      <c r="G989" s="12"/>
      <c r="H989" s="12"/>
      <c r="I989" s="12"/>
      <c r="J989" s="12"/>
      <c r="K989" s="12"/>
      <c r="L989" s="12"/>
      <c r="M989" s="12"/>
      <c r="N989" s="12"/>
      <c r="O989" s="12"/>
      <c r="P989" s="55">
        <f t="shared" si="51"/>
        <v>0</v>
      </c>
    </row>
    <row r="990" spans="1:16" ht="15" customHeight="1" x14ac:dyDescent="0.25">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25">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25">
      <c r="A992" s="553">
        <v>337</v>
      </c>
      <c r="B992" s="551" t="s">
        <v>148</v>
      </c>
      <c r="C992" s="110">
        <v>11</v>
      </c>
      <c r="D992" s="12">
        <v>0</v>
      </c>
      <c r="E992" s="12">
        <v>10000</v>
      </c>
      <c r="F992" s="12">
        <v>10000</v>
      </c>
      <c r="G992" s="12">
        <v>10000</v>
      </c>
      <c r="H992" s="12">
        <v>10000</v>
      </c>
      <c r="I992" s="12">
        <v>10000</v>
      </c>
      <c r="J992" s="12">
        <v>10000</v>
      </c>
      <c r="K992" s="12">
        <v>20000</v>
      </c>
      <c r="L992" s="12">
        <v>0</v>
      </c>
      <c r="M992" s="12">
        <v>0</v>
      </c>
      <c r="N992" s="12">
        <v>0</v>
      </c>
      <c r="O992" s="12">
        <v>0</v>
      </c>
      <c r="P992" s="55">
        <f t="shared" si="51"/>
        <v>80000</v>
      </c>
    </row>
    <row r="993" spans="1:16" ht="15" customHeight="1" x14ac:dyDescent="0.25">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25">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25">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25">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25">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25">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25">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25">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5"/>
      <c r="B1021" s="552"/>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95000</v>
      </c>
      <c r="E1022" s="72">
        <f t="shared" ref="E1022:O1022" si="53">SUM(E1023:E1112)</f>
        <v>281500</v>
      </c>
      <c r="F1022" s="72">
        <f t="shared" si="53"/>
        <v>180000</v>
      </c>
      <c r="G1022" s="72">
        <f t="shared" si="53"/>
        <v>80000</v>
      </c>
      <c r="H1022" s="72">
        <f t="shared" si="53"/>
        <v>70500</v>
      </c>
      <c r="I1022" s="72">
        <f t="shared" si="53"/>
        <v>45000</v>
      </c>
      <c r="J1022" s="72">
        <f t="shared" si="53"/>
        <v>130000</v>
      </c>
      <c r="K1022" s="72">
        <f t="shared" si="53"/>
        <v>30000</v>
      </c>
      <c r="L1022" s="72">
        <f t="shared" si="53"/>
        <v>40000</v>
      </c>
      <c r="M1022" s="72">
        <f t="shared" si="53"/>
        <v>70000</v>
      </c>
      <c r="N1022" s="72">
        <f t="shared" si="53"/>
        <v>30000</v>
      </c>
      <c r="O1022" s="72">
        <f t="shared" si="53"/>
        <v>50000</v>
      </c>
      <c r="P1022" s="72">
        <f>SUM(P1023:P1112)</f>
        <v>1102000</v>
      </c>
    </row>
    <row r="1023" spans="1:16" ht="15" customHeight="1" x14ac:dyDescent="0.25">
      <c r="A1023" s="553">
        <v>341</v>
      </c>
      <c r="B1023" s="551" t="s">
        <v>152</v>
      </c>
      <c r="C1023" s="110">
        <v>11</v>
      </c>
      <c r="D1023" s="12">
        <v>60000</v>
      </c>
      <c r="E1023" s="12">
        <v>100000</v>
      </c>
      <c r="F1023" s="12">
        <v>80000</v>
      </c>
      <c r="G1023" s="12">
        <v>40000</v>
      </c>
      <c r="H1023" s="12">
        <v>30000</v>
      </c>
      <c r="I1023" s="12">
        <v>30000</v>
      </c>
      <c r="J1023" s="12">
        <v>30000</v>
      </c>
      <c r="K1023" s="12">
        <v>30000</v>
      </c>
      <c r="L1023" s="12">
        <v>40000</v>
      </c>
      <c r="M1023" s="12">
        <v>30000</v>
      </c>
      <c r="N1023" s="12">
        <v>30000</v>
      </c>
      <c r="O1023" s="12">
        <v>30000</v>
      </c>
      <c r="P1023" s="55">
        <f t="shared" ref="P1023:P1110" si="54">SUM(D1023:O1023)</f>
        <v>530000</v>
      </c>
    </row>
    <row r="1024" spans="1:16" ht="15" customHeight="1" x14ac:dyDescent="0.25">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4"/>
      <c r="B1026" s="552"/>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4"/>
      <c r="B1027" s="552"/>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4"/>
      <c r="B1030" s="552"/>
      <c r="C1030" s="110">
        <v>25</v>
      </c>
      <c r="D1030" s="12"/>
      <c r="E1030" s="12"/>
      <c r="F1030" s="12"/>
      <c r="G1030" s="12"/>
      <c r="H1030" s="12"/>
      <c r="I1030" s="12"/>
      <c r="J1030" s="12"/>
      <c r="K1030" s="12"/>
      <c r="L1030" s="12"/>
      <c r="M1030" s="12"/>
      <c r="N1030" s="12"/>
      <c r="O1030" s="12"/>
      <c r="P1030" s="55">
        <f t="shared" si="54"/>
        <v>0</v>
      </c>
    </row>
    <row r="1031" spans="1:16" ht="15" customHeight="1" x14ac:dyDescent="0.25">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3">
        <v>344</v>
      </c>
      <c r="B1053" s="551" t="s">
        <v>155</v>
      </c>
      <c r="C1053" s="110">
        <v>11</v>
      </c>
      <c r="D1053" s="12"/>
      <c r="E1053" s="12"/>
      <c r="F1053" s="12"/>
      <c r="G1053" s="12"/>
      <c r="H1053" s="12"/>
      <c r="I1053" s="12"/>
      <c r="J1053" s="12"/>
      <c r="K1053" s="12"/>
      <c r="L1053" s="12"/>
      <c r="M1053" s="12"/>
      <c r="N1053" s="12"/>
      <c r="O1053" s="12">
        <v>20000</v>
      </c>
      <c r="P1053" s="55">
        <f t="shared" si="54"/>
        <v>20000</v>
      </c>
    </row>
    <row r="1054" spans="1:16" ht="15" customHeight="1" x14ac:dyDescent="0.25">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4"/>
      <c r="B1057" s="552"/>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3">
        <v>345</v>
      </c>
      <c r="B1063" s="551" t="s">
        <v>156</v>
      </c>
      <c r="C1063" s="110">
        <v>11</v>
      </c>
      <c r="D1063" s="12">
        <v>35000</v>
      </c>
      <c r="E1063" s="12">
        <v>80000</v>
      </c>
      <c r="F1063" s="12">
        <v>0</v>
      </c>
      <c r="G1063" s="12">
        <v>40000</v>
      </c>
      <c r="H1063" s="12">
        <v>40000</v>
      </c>
      <c r="I1063" s="12">
        <v>15000</v>
      </c>
      <c r="J1063" s="12">
        <v>0</v>
      </c>
      <c r="K1063" s="12">
        <v>0</v>
      </c>
      <c r="L1063" s="12"/>
      <c r="M1063" s="12">
        <v>40000</v>
      </c>
      <c r="N1063" s="12"/>
      <c r="O1063" s="12"/>
      <c r="P1063" s="55">
        <f t="shared" si="54"/>
        <v>250000</v>
      </c>
    </row>
    <row r="1064" spans="1:16" ht="15" customHeight="1" x14ac:dyDescent="0.25">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4"/>
      <c r="B1066" s="552"/>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4"/>
      <c r="B1067" s="552"/>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4"/>
      <c r="B1070" s="552"/>
      <c r="C1070" s="110">
        <v>25</v>
      </c>
      <c r="D1070" s="12">
        <v>0</v>
      </c>
      <c r="E1070" s="12">
        <v>100000</v>
      </c>
      <c r="F1070" s="12">
        <v>100000</v>
      </c>
      <c r="G1070" s="12">
        <v>0</v>
      </c>
      <c r="H1070" s="12">
        <v>0</v>
      </c>
      <c r="I1070" s="12">
        <v>0</v>
      </c>
      <c r="J1070" s="12">
        <v>100000</v>
      </c>
      <c r="K1070" s="12">
        <v>0</v>
      </c>
      <c r="L1070" s="12">
        <v>0</v>
      </c>
      <c r="M1070" s="12"/>
      <c r="N1070" s="12"/>
      <c r="O1070" s="12"/>
      <c r="P1070" s="55">
        <f t="shared" si="54"/>
        <v>300000</v>
      </c>
    </row>
    <row r="1071" spans="1:16" ht="15" customHeight="1" x14ac:dyDescent="0.25">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3">
        <v>347</v>
      </c>
      <c r="B1083" s="551" t="s">
        <v>158</v>
      </c>
      <c r="C1083" s="110">
        <v>11</v>
      </c>
      <c r="D1083" s="12">
        <v>0</v>
      </c>
      <c r="E1083" s="12">
        <v>1500</v>
      </c>
      <c r="F1083" s="12">
        <v>0</v>
      </c>
      <c r="G1083" s="12">
        <v>0</v>
      </c>
      <c r="H1083" s="12">
        <v>500</v>
      </c>
      <c r="I1083" s="12">
        <v>0</v>
      </c>
      <c r="J1083" s="12">
        <v>0</v>
      </c>
      <c r="K1083" s="12">
        <v>0</v>
      </c>
      <c r="L1083" s="12"/>
      <c r="M1083" s="12"/>
      <c r="N1083" s="12"/>
      <c r="O1083" s="12"/>
      <c r="P1083" s="55">
        <f t="shared" si="54"/>
        <v>2000</v>
      </c>
    </row>
    <row r="1084" spans="1:16" ht="15" customHeight="1" x14ac:dyDescent="0.25">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4"/>
      <c r="B1087" s="552"/>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2297</v>
      </c>
      <c r="C1113" s="306"/>
      <c r="D1113" s="72">
        <f>SUM(D1114:D1203)</f>
        <v>2456000</v>
      </c>
      <c r="E1113" s="72">
        <f t="shared" ref="E1113:O1113" si="56">SUM(E1114:E1203)</f>
        <v>3832000</v>
      </c>
      <c r="F1113" s="72">
        <f t="shared" si="56"/>
        <v>2847000</v>
      </c>
      <c r="G1113" s="72">
        <f t="shared" si="56"/>
        <v>3329345</v>
      </c>
      <c r="H1113" s="72">
        <f t="shared" si="56"/>
        <v>1972000</v>
      </c>
      <c r="I1113" s="72">
        <f t="shared" si="56"/>
        <v>3299500</v>
      </c>
      <c r="J1113" s="72">
        <f t="shared" si="56"/>
        <v>1303500</v>
      </c>
      <c r="K1113" s="72">
        <f t="shared" si="56"/>
        <v>2687000</v>
      </c>
      <c r="L1113" s="72">
        <f t="shared" si="56"/>
        <v>3152800</v>
      </c>
      <c r="M1113" s="72">
        <f t="shared" si="56"/>
        <v>2287200</v>
      </c>
      <c r="N1113" s="72">
        <f t="shared" si="56"/>
        <v>3167155</v>
      </c>
      <c r="O1113" s="72">
        <f t="shared" si="56"/>
        <v>1101500</v>
      </c>
      <c r="P1113" s="72">
        <f>SUM(P1114:P1203)</f>
        <v>31435000</v>
      </c>
    </row>
    <row r="1114" spans="1:16" ht="15" customHeight="1" x14ac:dyDescent="0.25">
      <c r="A1114" s="553">
        <v>351</v>
      </c>
      <c r="B1114" s="551" t="s">
        <v>162</v>
      </c>
      <c r="C1114" s="110">
        <v>11</v>
      </c>
      <c r="D1114" s="12">
        <v>231800</v>
      </c>
      <c r="E1114" s="12">
        <v>853000</v>
      </c>
      <c r="F1114" s="12">
        <v>830000</v>
      </c>
      <c r="G1114" s="12">
        <v>830000</v>
      </c>
      <c r="H1114" s="12">
        <v>668000</v>
      </c>
      <c r="I1114" s="12">
        <v>550000</v>
      </c>
      <c r="J1114" s="12">
        <v>460000</v>
      </c>
      <c r="K1114" s="12">
        <v>430000</v>
      </c>
      <c r="L1114" s="12">
        <v>430000</v>
      </c>
      <c r="M1114" s="12">
        <v>397200</v>
      </c>
      <c r="N1114" s="12">
        <v>420000</v>
      </c>
      <c r="O1114" s="12">
        <v>100000</v>
      </c>
      <c r="P1114" s="55">
        <f t="shared" ref="P1114:P1201" si="57">SUM(D1114:O1114)</f>
        <v>6200000</v>
      </c>
    </row>
    <row r="1115" spans="1:16" ht="15" customHeight="1" x14ac:dyDescent="0.25">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4"/>
      <c r="B1118" s="552"/>
      <c r="C1118" s="110">
        <v>15</v>
      </c>
      <c r="D1118" s="12"/>
      <c r="E1118" s="12"/>
      <c r="F1118" s="12"/>
      <c r="G1118" s="12"/>
      <c r="H1118" s="12"/>
      <c r="I1118" s="12"/>
      <c r="J1118" s="12"/>
      <c r="K1118" s="12"/>
      <c r="L1118" s="12"/>
      <c r="M1118" s="12"/>
      <c r="N1118" s="12"/>
      <c r="O1118" s="12"/>
      <c r="P1118" s="55">
        <f t="shared" si="57"/>
        <v>0</v>
      </c>
    </row>
    <row r="1119" spans="1:16" ht="15" customHeight="1" x14ac:dyDescent="0.25">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4"/>
      <c r="B1121" s="552"/>
      <c r="C1121" s="110">
        <v>25</v>
      </c>
      <c r="D1121" s="12">
        <v>0</v>
      </c>
      <c r="E1121" s="12">
        <v>50000</v>
      </c>
      <c r="F1121" s="12">
        <v>100000</v>
      </c>
      <c r="G1121" s="12">
        <v>50000</v>
      </c>
      <c r="H1121" s="12">
        <v>50000</v>
      </c>
      <c r="I1121" s="12">
        <v>100000</v>
      </c>
      <c r="J1121" s="12">
        <v>50000</v>
      </c>
      <c r="K1121" s="12">
        <v>50000</v>
      </c>
      <c r="L1121" s="12">
        <v>50000</v>
      </c>
      <c r="M1121" s="12">
        <v>50000</v>
      </c>
      <c r="N1121" s="12">
        <v>50000</v>
      </c>
      <c r="O1121" s="12"/>
      <c r="P1121" s="55">
        <f t="shared" si="57"/>
        <v>600000</v>
      </c>
    </row>
    <row r="1122" spans="1:16" ht="15" customHeight="1" x14ac:dyDescent="0.25">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3">
        <v>352</v>
      </c>
      <c r="B1124" s="551"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4"/>
      <c r="B1127" s="552"/>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3">
        <v>353</v>
      </c>
      <c r="B1134" s="551" t="s">
        <v>164</v>
      </c>
      <c r="C1134" s="110">
        <v>11</v>
      </c>
      <c r="D1134" s="12">
        <v>0</v>
      </c>
      <c r="E1134" s="12">
        <v>0</v>
      </c>
      <c r="F1134" s="12">
        <v>0</v>
      </c>
      <c r="G1134" s="12">
        <v>0</v>
      </c>
      <c r="H1134" s="12">
        <v>0</v>
      </c>
      <c r="I1134" s="12">
        <v>1500</v>
      </c>
      <c r="J1134" s="12">
        <v>0</v>
      </c>
      <c r="K1134" s="12">
        <v>20000</v>
      </c>
      <c r="L1134" s="12">
        <v>5000</v>
      </c>
      <c r="M1134" s="12">
        <v>8500</v>
      </c>
      <c r="N1134" s="12"/>
      <c r="O1134" s="12"/>
      <c r="P1134" s="55">
        <f t="shared" si="57"/>
        <v>35000</v>
      </c>
    </row>
    <row r="1135" spans="1:16" ht="15" customHeight="1" x14ac:dyDescent="0.25">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4"/>
      <c r="B1138" s="552"/>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3">
        <v>354</v>
      </c>
      <c r="B1144" s="551" t="s">
        <v>165</v>
      </c>
      <c r="C1144" s="110">
        <v>11</v>
      </c>
      <c r="D1144" s="12">
        <v>0</v>
      </c>
      <c r="E1144" s="12">
        <v>150000</v>
      </c>
      <c r="F1144" s="12">
        <v>10000</v>
      </c>
      <c r="G1144" s="12">
        <v>10000</v>
      </c>
      <c r="H1144" s="12">
        <v>0</v>
      </c>
      <c r="I1144" s="12">
        <v>0</v>
      </c>
      <c r="J1144" s="12">
        <v>10000</v>
      </c>
      <c r="K1144" s="12">
        <v>40000</v>
      </c>
      <c r="L1144" s="12">
        <v>30000</v>
      </c>
      <c r="M1144" s="12"/>
      <c r="N1144" s="12"/>
      <c r="O1144" s="12"/>
      <c r="P1144" s="55">
        <f t="shared" si="57"/>
        <v>250000</v>
      </c>
    </row>
    <row r="1145" spans="1:16" ht="15" customHeight="1" x14ac:dyDescent="0.25">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3">
        <v>355</v>
      </c>
      <c r="B1154" s="551" t="s">
        <v>166</v>
      </c>
      <c r="C1154" s="110">
        <v>11</v>
      </c>
      <c r="D1154" s="12">
        <v>182000</v>
      </c>
      <c r="E1154" s="12">
        <v>275000</v>
      </c>
      <c r="F1154" s="12">
        <v>110000</v>
      </c>
      <c r="G1154" s="12">
        <v>215000</v>
      </c>
      <c r="H1154" s="12">
        <v>150000</v>
      </c>
      <c r="I1154" s="12">
        <v>80000</v>
      </c>
      <c r="J1154" s="12">
        <v>180000</v>
      </c>
      <c r="K1154" s="12">
        <v>95000</v>
      </c>
      <c r="L1154" s="12">
        <v>80000</v>
      </c>
      <c r="M1154" s="12">
        <v>65000</v>
      </c>
      <c r="N1154" s="12">
        <v>68000</v>
      </c>
      <c r="O1154" s="12">
        <v>0</v>
      </c>
      <c r="P1154" s="55">
        <f t="shared" si="57"/>
        <v>1500000</v>
      </c>
    </row>
    <row r="1155" spans="1:16" ht="15" customHeight="1" x14ac:dyDescent="0.25">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4"/>
      <c r="B1158" s="552"/>
      <c r="C1158" s="110">
        <v>15</v>
      </c>
      <c r="D1158" s="12"/>
      <c r="E1158" s="12"/>
      <c r="F1158" s="12"/>
      <c r="G1158" s="12"/>
      <c r="H1158" s="12"/>
      <c r="I1158" s="12"/>
      <c r="J1158" s="12"/>
      <c r="K1158" s="12"/>
      <c r="L1158" s="12"/>
      <c r="M1158" s="12"/>
      <c r="N1158" s="12"/>
      <c r="O1158" s="12"/>
      <c r="P1158" s="55">
        <f t="shared" si="57"/>
        <v>0</v>
      </c>
    </row>
    <row r="1159" spans="1:16" ht="15" customHeight="1" x14ac:dyDescent="0.25">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4"/>
      <c r="B1161" s="552"/>
      <c r="C1161" s="110">
        <v>25</v>
      </c>
      <c r="D1161" s="12">
        <v>34000</v>
      </c>
      <c r="E1161" s="12">
        <v>52500</v>
      </c>
      <c r="F1161" s="12">
        <v>50000</v>
      </c>
      <c r="G1161" s="12">
        <v>34000</v>
      </c>
      <c r="H1161" s="12">
        <v>21000</v>
      </c>
      <c r="I1161" s="12">
        <v>19000</v>
      </c>
      <c r="J1161" s="12">
        <v>50000</v>
      </c>
      <c r="K1161" s="12">
        <v>100000</v>
      </c>
      <c r="L1161" s="12">
        <v>40000</v>
      </c>
      <c r="M1161" s="12">
        <v>59500</v>
      </c>
      <c r="N1161" s="12">
        <v>40000</v>
      </c>
      <c r="O1161" s="12">
        <v>0</v>
      </c>
      <c r="P1161" s="55">
        <f t="shared" si="57"/>
        <v>500000</v>
      </c>
    </row>
    <row r="1162" spans="1:16" ht="15" customHeight="1" x14ac:dyDescent="0.25">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4"/>
      <c r="B1167" s="552"/>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4"/>
      <c r="B1171" s="552"/>
      <c r="C1171" s="110">
        <v>25</v>
      </c>
      <c r="D1171" s="12">
        <v>0</v>
      </c>
      <c r="E1171" s="12">
        <v>30000</v>
      </c>
      <c r="F1171" s="12">
        <v>20000</v>
      </c>
      <c r="G1171" s="12">
        <v>0</v>
      </c>
      <c r="H1171" s="12"/>
      <c r="I1171" s="12"/>
      <c r="J1171" s="12"/>
      <c r="K1171" s="12"/>
      <c r="L1171" s="12"/>
      <c r="M1171" s="12"/>
      <c r="N1171" s="12"/>
      <c r="O1171" s="12"/>
      <c r="P1171" s="55">
        <f t="shared" si="57"/>
        <v>50000</v>
      </c>
    </row>
    <row r="1172" spans="1:16" ht="15" customHeight="1" x14ac:dyDescent="0.25">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3">
        <v>357</v>
      </c>
      <c r="B1174" s="551" t="s">
        <v>168</v>
      </c>
      <c r="C1174" s="110">
        <v>11</v>
      </c>
      <c r="D1174" s="12">
        <v>0</v>
      </c>
      <c r="E1174" s="12">
        <v>15000</v>
      </c>
      <c r="F1174" s="12">
        <v>6000</v>
      </c>
      <c r="G1174" s="12">
        <v>6000</v>
      </c>
      <c r="H1174" s="12">
        <v>18000</v>
      </c>
      <c r="I1174" s="12">
        <v>7000</v>
      </c>
      <c r="J1174" s="12">
        <v>22000</v>
      </c>
      <c r="K1174" s="12">
        <v>17000</v>
      </c>
      <c r="L1174" s="12">
        <v>11000</v>
      </c>
      <c r="M1174" s="12">
        <v>7000</v>
      </c>
      <c r="N1174" s="12">
        <v>26000</v>
      </c>
      <c r="O1174" s="12">
        <v>0</v>
      </c>
      <c r="P1174" s="55">
        <f t="shared" si="57"/>
        <v>135000</v>
      </c>
    </row>
    <row r="1175" spans="1:16" ht="15" customHeight="1" x14ac:dyDescent="0.25">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4"/>
      <c r="B1178" s="552"/>
      <c r="C1178" s="110">
        <v>15</v>
      </c>
      <c r="D1178" s="12"/>
      <c r="E1178" s="12"/>
      <c r="F1178" s="12"/>
      <c r="G1178" s="12"/>
      <c r="H1178" s="12"/>
      <c r="I1178" s="12"/>
      <c r="J1178" s="12"/>
      <c r="K1178" s="12"/>
      <c r="L1178" s="12"/>
      <c r="M1178" s="12"/>
      <c r="N1178" s="12"/>
      <c r="O1178" s="12"/>
      <c r="P1178" s="55">
        <f t="shared" si="57"/>
        <v>0</v>
      </c>
    </row>
    <row r="1179" spans="1:16" ht="15" customHeight="1" x14ac:dyDescent="0.25">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4"/>
      <c r="B1181" s="552"/>
      <c r="C1181" s="110">
        <v>25</v>
      </c>
      <c r="D1181" s="12"/>
      <c r="E1181" s="12"/>
      <c r="F1181" s="12"/>
      <c r="G1181" s="12"/>
      <c r="H1181" s="12"/>
      <c r="I1181" s="12">
        <v>0</v>
      </c>
      <c r="J1181" s="12">
        <v>10000</v>
      </c>
      <c r="K1181" s="12">
        <v>0</v>
      </c>
      <c r="L1181" s="12">
        <v>5000</v>
      </c>
      <c r="M1181" s="12"/>
      <c r="N1181" s="12"/>
      <c r="O1181" s="12"/>
      <c r="P1181" s="55">
        <f t="shared" si="57"/>
        <v>15000</v>
      </c>
    </row>
    <row r="1182" spans="1:16" ht="15" customHeight="1" x14ac:dyDescent="0.25">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3">
        <v>358</v>
      </c>
      <c r="B1184" s="551" t="s">
        <v>169</v>
      </c>
      <c r="C1184" s="110">
        <v>11</v>
      </c>
      <c r="D1184" s="12">
        <v>701200</v>
      </c>
      <c r="E1184" s="12">
        <v>701500</v>
      </c>
      <c r="F1184" s="12">
        <v>700000</v>
      </c>
      <c r="G1184" s="12">
        <v>267345</v>
      </c>
      <c r="H1184" s="12">
        <v>2000</v>
      </c>
      <c r="I1184" s="12">
        <v>17000</v>
      </c>
      <c r="J1184" s="12">
        <v>20000</v>
      </c>
      <c r="K1184" s="12">
        <v>26000</v>
      </c>
      <c r="L1184" s="12">
        <v>601800</v>
      </c>
      <c r="M1184" s="12">
        <v>700000</v>
      </c>
      <c r="N1184" s="12">
        <v>701000</v>
      </c>
      <c r="O1184" s="12">
        <v>0</v>
      </c>
      <c r="P1184" s="55">
        <f t="shared" si="57"/>
        <v>4437845</v>
      </c>
    </row>
    <row r="1185" spans="1:16" ht="15" customHeight="1" x14ac:dyDescent="0.25">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4"/>
      <c r="B1187" s="552"/>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4"/>
      <c r="B1188" s="552"/>
      <c r="C1188" s="110">
        <v>15</v>
      </c>
      <c r="D1188" s="12">
        <v>1300000</v>
      </c>
      <c r="E1188" s="12">
        <v>1700000</v>
      </c>
      <c r="F1188" s="12">
        <v>1000000</v>
      </c>
      <c r="G1188" s="12">
        <v>1900000</v>
      </c>
      <c r="H1188" s="12">
        <v>1000000</v>
      </c>
      <c r="I1188" s="12">
        <v>2500000</v>
      </c>
      <c r="J1188" s="12">
        <v>500000</v>
      </c>
      <c r="K1188" s="12">
        <v>1900000</v>
      </c>
      <c r="L1188" s="12">
        <v>1900000</v>
      </c>
      <c r="M1188" s="12"/>
      <c r="N1188" s="12"/>
      <c r="O1188" s="12">
        <v>1000000</v>
      </c>
      <c r="P1188" s="55">
        <f t="shared" si="57"/>
        <v>14700000</v>
      </c>
    </row>
    <row r="1189" spans="1:16" ht="15" customHeight="1" x14ac:dyDescent="0.25">
      <c r="A1189" s="554"/>
      <c r="B1189" s="552"/>
      <c r="C1189" s="110">
        <v>16</v>
      </c>
      <c r="D1189" s="12"/>
      <c r="E1189" s="12">
        <v>0</v>
      </c>
      <c r="F1189" s="12">
        <v>0</v>
      </c>
      <c r="G1189" s="12">
        <v>0</v>
      </c>
      <c r="H1189" s="12">
        <v>0</v>
      </c>
      <c r="I1189" s="12">
        <v>0</v>
      </c>
      <c r="J1189" s="12">
        <v>0</v>
      </c>
      <c r="K1189" s="12">
        <v>0</v>
      </c>
      <c r="L1189" s="12">
        <v>0</v>
      </c>
      <c r="M1189" s="12">
        <v>1000000</v>
      </c>
      <c r="N1189" s="12">
        <v>1862155</v>
      </c>
      <c r="O1189" s="12"/>
      <c r="P1189" s="55">
        <f t="shared" si="57"/>
        <v>2862155</v>
      </c>
    </row>
    <row r="1190" spans="1:16" ht="15" customHeight="1" x14ac:dyDescent="0.25">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3">
        <v>359</v>
      </c>
      <c r="B1194" s="551" t="s">
        <v>170</v>
      </c>
      <c r="C1194" s="110">
        <v>11</v>
      </c>
      <c r="D1194" s="12">
        <v>7000</v>
      </c>
      <c r="E1194" s="12">
        <v>5000</v>
      </c>
      <c r="F1194" s="12">
        <v>21000</v>
      </c>
      <c r="G1194" s="12">
        <v>17000</v>
      </c>
      <c r="H1194" s="12">
        <v>63000</v>
      </c>
      <c r="I1194" s="12">
        <v>25000</v>
      </c>
      <c r="J1194" s="12">
        <v>1500</v>
      </c>
      <c r="K1194" s="12">
        <v>9000</v>
      </c>
      <c r="L1194" s="12">
        <v>0</v>
      </c>
      <c r="M1194" s="12"/>
      <c r="N1194" s="12"/>
      <c r="O1194" s="12">
        <v>1500</v>
      </c>
      <c r="P1194" s="55">
        <f t="shared" si="57"/>
        <v>150000</v>
      </c>
    </row>
    <row r="1195" spans="1:16" ht="15" customHeight="1" x14ac:dyDescent="0.25">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4"/>
      <c r="B1197" s="552"/>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4"/>
      <c r="B1198" s="552"/>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5"/>
      <c r="B1203" s="552"/>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2298</v>
      </c>
      <c r="C1204" s="306"/>
      <c r="D1204" s="72">
        <f>SUM(D1205:D1274)</f>
        <v>1500</v>
      </c>
      <c r="E1204" s="72">
        <f t="shared" ref="E1204:O1204" si="59">SUM(E1205:E1274)</f>
        <v>0</v>
      </c>
      <c r="F1204" s="72">
        <f t="shared" si="59"/>
        <v>2400</v>
      </c>
      <c r="G1204" s="72">
        <f t="shared" si="59"/>
        <v>1000</v>
      </c>
      <c r="H1204" s="72">
        <f t="shared" si="59"/>
        <v>50000</v>
      </c>
      <c r="I1204" s="72">
        <f t="shared" si="59"/>
        <v>1000</v>
      </c>
      <c r="J1204" s="72">
        <f t="shared" si="59"/>
        <v>2800</v>
      </c>
      <c r="K1204" s="72">
        <f t="shared" si="59"/>
        <v>1500</v>
      </c>
      <c r="L1204" s="72">
        <f t="shared" si="59"/>
        <v>9000</v>
      </c>
      <c r="M1204" s="72">
        <f t="shared" si="59"/>
        <v>15000</v>
      </c>
      <c r="N1204" s="72">
        <f t="shared" si="59"/>
        <v>15800</v>
      </c>
      <c r="O1204" s="72">
        <f t="shared" si="59"/>
        <v>0</v>
      </c>
      <c r="P1204" s="72">
        <f>SUM(P1205:P1274)</f>
        <v>100000</v>
      </c>
    </row>
    <row r="1205" spans="1:16" ht="15" customHeight="1" x14ac:dyDescent="0.25">
      <c r="A1205" s="553">
        <v>361</v>
      </c>
      <c r="B1205" s="551" t="s">
        <v>172</v>
      </c>
      <c r="C1205" s="110">
        <v>11</v>
      </c>
      <c r="D1205" s="12">
        <v>1500</v>
      </c>
      <c r="E1205" s="12">
        <v>0</v>
      </c>
      <c r="F1205" s="12">
        <v>2400</v>
      </c>
      <c r="G1205" s="12">
        <v>1000</v>
      </c>
      <c r="H1205" s="12">
        <v>50000</v>
      </c>
      <c r="I1205" s="12">
        <v>1000</v>
      </c>
      <c r="J1205" s="12">
        <v>2800</v>
      </c>
      <c r="K1205" s="12">
        <v>1500</v>
      </c>
      <c r="L1205" s="12">
        <v>9000</v>
      </c>
      <c r="M1205" s="12">
        <v>15000</v>
      </c>
      <c r="N1205" s="12">
        <v>15800</v>
      </c>
      <c r="O1205" s="12"/>
      <c r="P1205" s="55">
        <f t="shared" ref="P1205:P1272" si="60">SUM(D1205:O1205)</f>
        <v>100000</v>
      </c>
    </row>
    <row r="1206" spans="1:16" ht="15" customHeight="1" x14ac:dyDescent="0.25">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4"/>
      <c r="B1209" s="552"/>
      <c r="C1209" s="110">
        <v>15</v>
      </c>
      <c r="D1209" s="12"/>
      <c r="E1209" s="12"/>
      <c r="F1209" s="12"/>
      <c r="G1209" s="12"/>
      <c r="H1209" s="12"/>
      <c r="I1209" s="12"/>
      <c r="J1209" s="12"/>
      <c r="K1209" s="12"/>
      <c r="L1209" s="12"/>
      <c r="M1209" s="12"/>
      <c r="N1209" s="12"/>
      <c r="O1209" s="12"/>
      <c r="P1209" s="55">
        <f t="shared" si="60"/>
        <v>0</v>
      </c>
    </row>
    <row r="1210" spans="1:16" ht="15" customHeight="1" x14ac:dyDescent="0.25">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5"/>
      <c r="B1274" s="552"/>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2299</v>
      </c>
      <c r="C1275" s="306"/>
      <c r="D1275" s="72">
        <f>SUM(D1276:D1365)</f>
        <v>35000</v>
      </c>
      <c r="E1275" s="72">
        <f t="shared" ref="E1275:O1275" si="62">SUM(E1276:E1365)</f>
        <v>45000</v>
      </c>
      <c r="F1275" s="72">
        <f t="shared" si="62"/>
        <v>10000</v>
      </c>
      <c r="G1275" s="72">
        <f t="shared" si="62"/>
        <v>22000</v>
      </c>
      <c r="H1275" s="72">
        <f t="shared" si="62"/>
        <v>0</v>
      </c>
      <c r="I1275" s="72">
        <f t="shared" si="62"/>
        <v>0</v>
      </c>
      <c r="J1275" s="72">
        <f t="shared" si="62"/>
        <v>0</v>
      </c>
      <c r="K1275" s="72">
        <f t="shared" si="62"/>
        <v>14500</v>
      </c>
      <c r="L1275" s="72">
        <f t="shared" si="62"/>
        <v>20000</v>
      </c>
      <c r="M1275" s="72">
        <f t="shared" si="62"/>
        <v>0</v>
      </c>
      <c r="N1275" s="72">
        <f t="shared" si="62"/>
        <v>23500</v>
      </c>
      <c r="O1275" s="72">
        <f t="shared" si="62"/>
        <v>0</v>
      </c>
      <c r="P1275" s="72">
        <f>SUM(P1276:P1365)</f>
        <v>170000</v>
      </c>
    </row>
    <row r="1276" spans="1:16" ht="15" customHeight="1" x14ac:dyDescent="0.25">
      <c r="A1276" s="553">
        <v>371</v>
      </c>
      <c r="B1276" s="551" t="s">
        <v>179</v>
      </c>
      <c r="C1276" s="110">
        <v>11</v>
      </c>
      <c r="D1276" s="12">
        <v>30000</v>
      </c>
      <c r="E1276" s="12"/>
      <c r="F1276" s="12"/>
      <c r="G1276" s="12"/>
      <c r="H1276" s="12"/>
      <c r="I1276" s="12"/>
      <c r="J1276" s="12"/>
      <c r="K1276" s="12"/>
      <c r="L1276" s="12"/>
      <c r="M1276" s="12"/>
      <c r="N1276" s="12"/>
      <c r="O1276" s="12"/>
      <c r="P1276" s="55">
        <f t="shared" ref="P1276:P1363" si="63">SUM(D1276:O1276)</f>
        <v>30000</v>
      </c>
    </row>
    <row r="1277" spans="1:16" ht="15" customHeight="1" x14ac:dyDescent="0.25">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3">
        <v>375</v>
      </c>
      <c r="B1316" s="551" t="s">
        <v>183</v>
      </c>
      <c r="C1316" s="110">
        <v>11</v>
      </c>
      <c r="D1316" s="12">
        <v>5000</v>
      </c>
      <c r="E1316" s="12">
        <v>10000</v>
      </c>
      <c r="F1316" s="12">
        <v>5000</v>
      </c>
      <c r="G1316" s="12"/>
      <c r="H1316" s="12"/>
      <c r="I1316" s="12"/>
      <c r="J1316" s="12"/>
      <c r="K1316" s="12"/>
      <c r="L1316" s="12"/>
      <c r="M1316" s="12"/>
      <c r="N1316" s="12"/>
      <c r="O1316" s="12"/>
      <c r="P1316" s="55">
        <f t="shared" si="63"/>
        <v>20000</v>
      </c>
    </row>
    <row r="1317" spans="1:16" ht="15" customHeight="1" x14ac:dyDescent="0.25">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4"/>
      <c r="B1319" s="552"/>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4"/>
      <c r="B1320" s="552"/>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3">
        <v>376</v>
      </c>
      <c r="B1326" s="551"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3">
        <v>379</v>
      </c>
      <c r="B1356" s="551" t="s">
        <v>187</v>
      </c>
      <c r="C1356" s="110">
        <v>11</v>
      </c>
      <c r="D1356" s="12">
        <v>0</v>
      </c>
      <c r="E1356" s="12">
        <v>35000</v>
      </c>
      <c r="F1356" s="12">
        <v>5000</v>
      </c>
      <c r="G1356" s="12">
        <v>22000</v>
      </c>
      <c r="H1356" s="12">
        <v>0</v>
      </c>
      <c r="I1356" s="12">
        <v>0</v>
      </c>
      <c r="J1356" s="12">
        <v>0</v>
      </c>
      <c r="K1356" s="12">
        <v>14500</v>
      </c>
      <c r="L1356" s="12">
        <v>20000</v>
      </c>
      <c r="M1356" s="12"/>
      <c r="N1356" s="12">
        <v>23500</v>
      </c>
      <c r="O1356" s="12"/>
      <c r="P1356" s="55">
        <f t="shared" si="63"/>
        <v>120000</v>
      </c>
    </row>
    <row r="1357" spans="1:16" ht="15" customHeight="1" x14ac:dyDescent="0.25">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4"/>
      <c r="B1360" s="552"/>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5"/>
      <c r="B1365" s="552"/>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2301</v>
      </c>
      <c r="C1366" s="306"/>
      <c r="D1366" s="72">
        <f>SUM(D1367:D1416)</f>
        <v>325000</v>
      </c>
      <c r="E1366" s="72">
        <f t="shared" ref="E1366:O1366" si="65">SUM(E1367:E1416)</f>
        <v>158000</v>
      </c>
      <c r="F1366" s="72">
        <f t="shared" si="65"/>
        <v>116500</v>
      </c>
      <c r="G1366" s="72">
        <f t="shared" si="65"/>
        <v>174200</v>
      </c>
      <c r="H1366" s="72">
        <f t="shared" si="65"/>
        <v>171800</v>
      </c>
      <c r="I1366" s="72">
        <f t="shared" si="65"/>
        <v>90000</v>
      </c>
      <c r="J1366" s="72">
        <f t="shared" si="65"/>
        <v>37000</v>
      </c>
      <c r="K1366" s="72">
        <f t="shared" si="65"/>
        <v>639000</v>
      </c>
      <c r="L1366" s="72">
        <f t="shared" si="65"/>
        <v>1086500</v>
      </c>
      <c r="M1366" s="72">
        <f t="shared" si="65"/>
        <v>700000</v>
      </c>
      <c r="N1366" s="72">
        <f t="shared" si="65"/>
        <v>402000</v>
      </c>
      <c r="O1366" s="72">
        <f t="shared" si="65"/>
        <v>400000</v>
      </c>
      <c r="P1366" s="72">
        <f>SUM(P1367:P1416)</f>
        <v>4300000</v>
      </c>
    </row>
    <row r="1367" spans="1:16" ht="15" customHeight="1" x14ac:dyDescent="0.25">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3">
        <v>382</v>
      </c>
      <c r="B1377" s="551" t="s">
        <v>190</v>
      </c>
      <c r="C1377" s="110">
        <v>11</v>
      </c>
      <c r="D1377" s="12">
        <v>325000</v>
      </c>
      <c r="E1377" s="12">
        <v>158000</v>
      </c>
      <c r="F1377" s="12">
        <v>116500</v>
      </c>
      <c r="G1377" s="12">
        <v>174200</v>
      </c>
      <c r="H1377" s="12">
        <v>171800</v>
      </c>
      <c r="I1377" s="12">
        <v>90000</v>
      </c>
      <c r="J1377" s="12">
        <v>37000</v>
      </c>
      <c r="K1377" s="12">
        <v>639000</v>
      </c>
      <c r="L1377" s="12">
        <v>1086500</v>
      </c>
      <c r="M1377" s="12">
        <v>700000</v>
      </c>
      <c r="N1377" s="12">
        <v>402000</v>
      </c>
      <c r="O1377" s="12">
        <v>400000</v>
      </c>
      <c r="P1377" s="55">
        <f t="shared" si="66"/>
        <v>4300000</v>
      </c>
    </row>
    <row r="1378" spans="1:16" ht="15" customHeight="1" x14ac:dyDescent="0.25">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4"/>
      <c r="B1380" s="552"/>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4"/>
      <c r="B1381" s="552"/>
      <c r="C1381" s="110">
        <v>15</v>
      </c>
      <c r="D1381" s="12"/>
      <c r="E1381" s="12"/>
      <c r="F1381" s="12"/>
      <c r="G1381" s="12"/>
      <c r="H1381" s="12"/>
      <c r="I1381" s="12"/>
      <c r="J1381" s="12"/>
      <c r="K1381" s="12"/>
      <c r="L1381" s="12"/>
      <c r="M1381" s="12"/>
      <c r="N1381" s="12"/>
      <c r="O1381" s="12"/>
      <c r="P1381" s="55">
        <f t="shared" si="66"/>
        <v>0</v>
      </c>
    </row>
    <row r="1382" spans="1:16" ht="15" customHeight="1" x14ac:dyDescent="0.25">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5"/>
      <c r="B1416" s="552"/>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20000</v>
      </c>
      <c r="E1417" s="72">
        <f t="shared" ref="E1417:O1417" si="67">SUM(E1418:E1498)</f>
        <v>130000</v>
      </c>
      <c r="F1417" s="72">
        <f t="shared" si="67"/>
        <v>15000</v>
      </c>
      <c r="G1417" s="72">
        <f t="shared" si="67"/>
        <v>40000</v>
      </c>
      <c r="H1417" s="72">
        <f t="shared" si="67"/>
        <v>38000</v>
      </c>
      <c r="I1417" s="72">
        <f t="shared" si="67"/>
        <v>520000</v>
      </c>
      <c r="J1417" s="72">
        <f t="shared" si="67"/>
        <v>16000</v>
      </c>
      <c r="K1417" s="72">
        <f t="shared" si="67"/>
        <v>0</v>
      </c>
      <c r="L1417" s="72">
        <f t="shared" si="67"/>
        <v>3472000</v>
      </c>
      <c r="M1417" s="72">
        <f t="shared" si="67"/>
        <v>29000</v>
      </c>
      <c r="N1417" s="72">
        <f t="shared" si="67"/>
        <v>720000</v>
      </c>
      <c r="O1417" s="72">
        <f t="shared" si="67"/>
        <v>0</v>
      </c>
      <c r="P1417" s="72">
        <f>SUM(P1418:P1498)</f>
        <v>5000000</v>
      </c>
    </row>
    <row r="1418" spans="1:16" ht="15" customHeight="1" x14ac:dyDescent="0.25">
      <c r="A1418" s="553">
        <v>391</v>
      </c>
      <c r="B1418" s="551" t="s">
        <v>195</v>
      </c>
      <c r="C1418" s="110">
        <v>11</v>
      </c>
      <c r="D1418" s="12">
        <v>2000</v>
      </c>
      <c r="E1418" s="12">
        <v>30000</v>
      </c>
      <c r="F1418" s="12"/>
      <c r="G1418" s="12">
        <v>15000</v>
      </c>
      <c r="H1418" s="12">
        <v>28000</v>
      </c>
      <c r="I1418" s="12"/>
      <c r="J1418" s="12">
        <v>16000</v>
      </c>
      <c r="K1418" s="12">
        <v>0</v>
      </c>
      <c r="L1418" s="12">
        <v>0</v>
      </c>
      <c r="M1418" s="12">
        <v>9000</v>
      </c>
      <c r="N1418" s="12"/>
      <c r="O1418" s="12"/>
      <c r="P1418" s="55">
        <f t="shared" ref="P1418:P1496" si="68">SUM(D1418:O1418)</f>
        <v>100000</v>
      </c>
    </row>
    <row r="1419" spans="1:16" ht="15" customHeight="1" x14ac:dyDescent="0.25">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3">
        <v>392</v>
      </c>
      <c r="B1428" s="551" t="s">
        <v>196</v>
      </c>
      <c r="C1428" s="110">
        <v>11</v>
      </c>
      <c r="D1428" s="12">
        <v>18000</v>
      </c>
      <c r="E1428" s="12">
        <v>100000</v>
      </c>
      <c r="F1428" s="12">
        <v>0</v>
      </c>
      <c r="G1428" s="12">
        <v>15000</v>
      </c>
      <c r="H1428" s="12">
        <v>0</v>
      </c>
      <c r="I1428" s="12">
        <v>0</v>
      </c>
      <c r="J1428" s="12">
        <v>0</v>
      </c>
      <c r="K1428" s="12">
        <v>0</v>
      </c>
      <c r="L1428" s="12">
        <v>467000</v>
      </c>
      <c r="M1428" s="12"/>
      <c r="N1428" s="12"/>
      <c r="O1428" s="12"/>
      <c r="P1428" s="55">
        <f t="shared" si="68"/>
        <v>600000</v>
      </c>
    </row>
    <row r="1429" spans="1:16" ht="15" customHeight="1" x14ac:dyDescent="0.25">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4"/>
      <c r="B1431" s="552"/>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4"/>
      <c r="B1435" s="552"/>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3">
        <v>394</v>
      </c>
      <c r="B1448" s="551" t="s">
        <v>198</v>
      </c>
      <c r="C1448" s="110">
        <v>11</v>
      </c>
      <c r="D1448" s="12">
        <v>0</v>
      </c>
      <c r="E1448" s="12">
        <v>0</v>
      </c>
      <c r="F1448" s="12">
        <v>0</v>
      </c>
      <c r="G1448" s="12">
        <v>0</v>
      </c>
      <c r="H1448" s="12">
        <v>0</v>
      </c>
      <c r="I1448" s="12">
        <v>500000</v>
      </c>
      <c r="J1448" s="12">
        <v>0</v>
      </c>
      <c r="K1448" s="12">
        <v>0</v>
      </c>
      <c r="L1448" s="12">
        <v>3000000</v>
      </c>
      <c r="M1448" s="12"/>
      <c r="N1448" s="12">
        <v>700000</v>
      </c>
      <c r="O1448" s="12"/>
      <c r="P1448" s="55">
        <f t="shared" si="68"/>
        <v>4200000</v>
      </c>
    </row>
    <row r="1449" spans="1:16" ht="15" customHeight="1" x14ac:dyDescent="0.25">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3">
        <v>396</v>
      </c>
      <c r="B1468" s="551" t="s">
        <v>200</v>
      </c>
      <c r="C1468" s="110">
        <v>11</v>
      </c>
      <c r="D1468" s="12">
        <v>0</v>
      </c>
      <c r="E1468" s="12">
        <v>0</v>
      </c>
      <c r="F1468" s="12">
        <v>15000</v>
      </c>
      <c r="G1468" s="12">
        <v>10000</v>
      </c>
      <c r="H1468" s="12">
        <v>10000</v>
      </c>
      <c r="I1468" s="12">
        <v>20000</v>
      </c>
      <c r="J1468" s="12">
        <v>0</v>
      </c>
      <c r="K1468" s="12">
        <v>0</v>
      </c>
      <c r="L1468" s="12">
        <v>5000</v>
      </c>
      <c r="M1468" s="12">
        <v>20000</v>
      </c>
      <c r="N1468" s="12">
        <v>20000</v>
      </c>
      <c r="O1468" s="12"/>
      <c r="P1468" s="55">
        <f t="shared" si="68"/>
        <v>100000</v>
      </c>
    </row>
    <row r="1469" spans="1:16" ht="15" customHeight="1" x14ac:dyDescent="0.25">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5"/>
      <c r="B1477" s="552"/>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5"/>
      <c r="B1498" s="552"/>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2302</v>
      </c>
      <c r="C1499" s="310"/>
      <c r="D1499" s="76">
        <f t="shared" ref="D1499:P1499" si="70">D1500+D1528+D1543+D1625+D1706+D1737+D1772+D1783+D1834</f>
        <v>1163000</v>
      </c>
      <c r="E1499" s="77">
        <f t="shared" si="70"/>
        <v>1348000</v>
      </c>
      <c r="F1499" s="77">
        <f t="shared" si="70"/>
        <v>1608000</v>
      </c>
      <c r="G1499" s="77">
        <f t="shared" si="70"/>
        <v>1343000</v>
      </c>
      <c r="H1499" s="77">
        <f t="shared" si="70"/>
        <v>4668000</v>
      </c>
      <c r="I1499" s="77">
        <f t="shared" si="70"/>
        <v>1978000</v>
      </c>
      <c r="J1499" s="77">
        <f t="shared" si="70"/>
        <v>1330000</v>
      </c>
      <c r="K1499" s="77">
        <f t="shared" si="70"/>
        <v>1358000</v>
      </c>
      <c r="L1499" s="77">
        <f t="shared" si="70"/>
        <v>1216000</v>
      </c>
      <c r="M1499" s="77">
        <f t="shared" si="70"/>
        <v>1278000</v>
      </c>
      <c r="N1499" s="77">
        <f t="shared" si="70"/>
        <v>1328000</v>
      </c>
      <c r="O1499" s="77">
        <f t="shared" si="70"/>
        <v>1217752</v>
      </c>
      <c r="P1499" s="77">
        <f t="shared" si="70"/>
        <v>19835752</v>
      </c>
    </row>
    <row r="1500" spans="1:16" x14ac:dyDescent="0.25">
      <c r="A1500" s="74">
        <v>4100</v>
      </c>
      <c r="B1500" s="305" t="s">
        <v>2303</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5"/>
      <c r="B1514" s="552"/>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5"/>
      <c r="B1525" s="552"/>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2304</v>
      </c>
      <c r="C1528" s="306"/>
      <c r="D1528" s="72">
        <f>SUM(D1529:D1542)</f>
        <v>500000</v>
      </c>
      <c r="E1528" s="72">
        <f t="shared" ref="E1528:O1528" si="73">SUM(E1529:E1542)</f>
        <v>500000</v>
      </c>
      <c r="F1528" s="72">
        <f t="shared" si="73"/>
        <v>500000</v>
      </c>
      <c r="G1528" s="72">
        <f t="shared" si="73"/>
        <v>500000</v>
      </c>
      <c r="H1528" s="72">
        <f t="shared" si="73"/>
        <v>500000</v>
      </c>
      <c r="I1528" s="72">
        <f t="shared" si="73"/>
        <v>500000</v>
      </c>
      <c r="J1528" s="72">
        <f t="shared" si="73"/>
        <v>500000</v>
      </c>
      <c r="K1528" s="72">
        <f t="shared" si="73"/>
        <v>500000</v>
      </c>
      <c r="L1528" s="72">
        <f t="shared" si="73"/>
        <v>500000</v>
      </c>
      <c r="M1528" s="72">
        <f t="shared" si="73"/>
        <v>500000</v>
      </c>
      <c r="N1528" s="72">
        <f t="shared" si="73"/>
        <v>500000</v>
      </c>
      <c r="O1528" s="72">
        <f t="shared" si="73"/>
        <v>500000</v>
      </c>
      <c r="P1528" s="72">
        <f>SUM(P1529:P1542)</f>
        <v>6000000</v>
      </c>
    </row>
    <row r="1529" spans="1:16" ht="15" customHeight="1" x14ac:dyDescent="0.25">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4"/>
      <c r="B1533" s="552"/>
      <c r="C1533" s="110">
        <v>15</v>
      </c>
      <c r="D1533" s="12">
        <v>500000</v>
      </c>
      <c r="E1533" s="12">
        <v>500000</v>
      </c>
      <c r="F1533" s="12">
        <v>500000</v>
      </c>
      <c r="G1533" s="12">
        <v>500000</v>
      </c>
      <c r="H1533" s="12">
        <v>500000</v>
      </c>
      <c r="I1533" s="12">
        <v>500000</v>
      </c>
      <c r="J1533" s="12">
        <v>500000</v>
      </c>
      <c r="K1533" s="12">
        <v>500000</v>
      </c>
      <c r="L1533" s="12">
        <v>500000</v>
      </c>
      <c r="M1533" s="12">
        <v>500000</v>
      </c>
      <c r="N1533" s="12">
        <v>500000</v>
      </c>
      <c r="O1533" s="12">
        <v>500000</v>
      </c>
      <c r="P1533" s="55">
        <f t="shared" si="74"/>
        <v>6000000</v>
      </c>
    </row>
    <row r="1534" spans="1:16" ht="15" customHeight="1" x14ac:dyDescent="0.25">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5"/>
      <c r="B1538" s="552"/>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3">
        <v>436</v>
      </c>
      <c r="B1594" s="551"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5"/>
      <c r="B1613" s="552"/>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2307</v>
      </c>
      <c r="C1625" s="306"/>
      <c r="D1625" s="72">
        <f>SUM(D1626:D1705)</f>
        <v>15000</v>
      </c>
      <c r="E1625" s="72">
        <f t="shared" ref="E1625:O1625" si="78">SUM(E1626:E1705)</f>
        <v>50000</v>
      </c>
      <c r="F1625" s="72">
        <f t="shared" si="78"/>
        <v>410000</v>
      </c>
      <c r="G1625" s="72">
        <f t="shared" si="78"/>
        <v>95000</v>
      </c>
      <c r="H1625" s="72">
        <f t="shared" si="78"/>
        <v>3570000</v>
      </c>
      <c r="I1625" s="72">
        <f t="shared" si="78"/>
        <v>580000</v>
      </c>
      <c r="J1625" s="72">
        <f t="shared" si="78"/>
        <v>182000</v>
      </c>
      <c r="K1625" s="72">
        <f t="shared" si="78"/>
        <v>60000</v>
      </c>
      <c r="L1625" s="72">
        <f t="shared" si="78"/>
        <v>18000</v>
      </c>
      <c r="M1625" s="72">
        <f t="shared" si="78"/>
        <v>30000</v>
      </c>
      <c r="N1625" s="72">
        <f t="shared" si="78"/>
        <v>30000</v>
      </c>
      <c r="O1625" s="72">
        <f t="shared" si="78"/>
        <v>30000</v>
      </c>
      <c r="P1625" s="72">
        <f>SUM(P1626:P1705)</f>
        <v>5070000</v>
      </c>
    </row>
    <row r="1626" spans="1:16" ht="15" customHeight="1" x14ac:dyDescent="0.25">
      <c r="A1626" s="553">
        <v>441</v>
      </c>
      <c r="B1626" s="551" t="s">
        <v>2308</v>
      </c>
      <c r="C1626" s="110">
        <v>11</v>
      </c>
      <c r="D1626" s="66">
        <v>15000</v>
      </c>
      <c r="E1626" s="12">
        <v>50000</v>
      </c>
      <c r="F1626" s="12">
        <v>410000</v>
      </c>
      <c r="G1626" s="12">
        <v>65000</v>
      </c>
      <c r="H1626" s="12">
        <v>3570000</v>
      </c>
      <c r="I1626" s="12">
        <v>550000</v>
      </c>
      <c r="J1626" s="12">
        <v>182000</v>
      </c>
      <c r="K1626" s="12">
        <v>50000</v>
      </c>
      <c r="L1626" s="12">
        <v>18000</v>
      </c>
      <c r="M1626" s="12">
        <v>30000</v>
      </c>
      <c r="N1626" s="12">
        <v>30000</v>
      </c>
      <c r="O1626" s="12">
        <v>30000</v>
      </c>
      <c r="P1626" s="55">
        <f t="shared" ref="P1626:P1705" si="79">SUM(D1626:O1626)</f>
        <v>5000000</v>
      </c>
    </row>
    <row r="1627" spans="1:16" ht="15" customHeight="1" x14ac:dyDescent="0.25">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4"/>
      <c r="B1629" s="552"/>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4"/>
      <c r="B1630" s="552"/>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4"/>
      <c r="B1634" s="552"/>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4"/>
      <c r="B1640" s="552"/>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3">
        <v>443</v>
      </c>
      <c r="B1646" s="551" t="s">
        <v>233</v>
      </c>
      <c r="C1646" s="110">
        <v>11</v>
      </c>
      <c r="D1646" s="66">
        <v>0</v>
      </c>
      <c r="E1646" s="12">
        <v>0</v>
      </c>
      <c r="F1646" s="12">
        <v>0</v>
      </c>
      <c r="G1646" s="12">
        <v>30000</v>
      </c>
      <c r="H1646" s="12">
        <v>0</v>
      </c>
      <c r="I1646" s="12">
        <v>30000</v>
      </c>
      <c r="J1646" s="12">
        <v>0</v>
      </c>
      <c r="K1646" s="12">
        <v>10000</v>
      </c>
      <c r="L1646" s="12">
        <v>0</v>
      </c>
      <c r="M1646" s="12"/>
      <c r="N1646" s="12"/>
      <c r="O1646" s="12"/>
      <c r="P1646" s="55">
        <f t="shared" si="79"/>
        <v>70000</v>
      </c>
    </row>
    <row r="1647" spans="1:16" ht="15" customHeight="1" x14ac:dyDescent="0.25">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4"/>
      <c r="B1650" s="552"/>
      <c r="C1650" s="110">
        <v>15</v>
      </c>
      <c r="D1650" s="66"/>
      <c r="E1650" s="12"/>
      <c r="F1650" s="12"/>
      <c r="G1650" s="12"/>
      <c r="H1650" s="12"/>
      <c r="I1650" s="12"/>
      <c r="J1650" s="12"/>
      <c r="K1650" s="12"/>
      <c r="L1650" s="12"/>
      <c r="M1650" s="12"/>
      <c r="N1650" s="12"/>
      <c r="O1650" s="12"/>
      <c r="P1650" s="55">
        <f t="shared" si="79"/>
        <v>0</v>
      </c>
    </row>
    <row r="1651" spans="1:16" ht="15" customHeight="1" x14ac:dyDescent="0.25">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4"/>
      <c r="B1670" s="552"/>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5"/>
      <c r="B1705" s="552"/>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498000</v>
      </c>
      <c r="E1706" s="72">
        <f t="shared" ref="E1706:O1706" si="80">SUM(E1707:E1736)</f>
        <v>498000</v>
      </c>
      <c r="F1706" s="72">
        <f t="shared" si="80"/>
        <v>498000</v>
      </c>
      <c r="G1706" s="72">
        <f t="shared" si="80"/>
        <v>498000</v>
      </c>
      <c r="H1706" s="72">
        <f t="shared" si="80"/>
        <v>498000</v>
      </c>
      <c r="I1706" s="72">
        <f t="shared" si="80"/>
        <v>498000</v>
      </c>
      <c r="J1706" s="72">
        <f t="shared" si="80"/>
        <v>498000</v>
      </c>
      <c r="K1706" s="72">
        <f t="shared" si="80"/>
        <v>498000</v>
      </c>
      <c r="L1706" s="72">
        <f t="shared" si="80"/>
        <v>498000</v>
      </c>
      <c r="M1706" s="72">
        <f t="shared" si="80"/>
        <v>498000</v>
      </c>
      <c r="N1706" s="72">
        <f t="shared" si="80"/>
        <v>498000</v>
      </c>
      <c r="O1706" s="72">
        <f t="shared" si="80"/>
        <v>487752</v>
      </c>
      <c r="P1706" s="72">
        <f>SUM(P1707:P1736)</f>
        <v>5965752</v>
      </c>
    </row>
    <row r="1707" spans="1:16" ht="15" customHeight="1" x14ac:dyDescent="0.25">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4"/>
      <c r="B1711" s="552"/>
      <c r="C1711" s="110">
        <v>15</v>
      </c>
      <c r="D1711" s="66">
        <v>498000</v>
      </c>
      <c r="E1711" s="12">
        <v>498000</v>
      </c>
      <c r="F1711" s="12">
        <v>498000</v>
      </c>
      <c r="G1711" s="12">
        <v>498000</v>
      </c>
      <c r="H1711" s="12">
        <v>498000</v>
      </c>
      <c r="I1711" s="12">
        <v>498000</v>
      </c>
      <c r="J1711" s="12">
        <v>498000</v>
      </c>
      <c r="K1711" s="12">
        <v>498000</v>
      </c>
      <c r="L1711" s="12">
        <v>498000</v>
      </c>
      <c r="M1711" s="12">
        <v>498000</v>
      </c>
      <c r="N1711" s="12">
        <v>498000</v>
      </c>
      <c r="O1711" s="12">
        <v>487752</v>
      </c>
      <c r="P1711" s="55">
        <f t="shared" si="81"/>
        <v>5965752</v>
      </c>
    </row>
    <row r="1712" spans="1:16" ht="15" customHeight="1" x14ac:dyDescent="0.25">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5"/>
      <c r="B1736" s="552"/>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2309</v>
      </c>
      <c r="C1737" s="306"/>
      <c r="D1737" s="72">
        <f>SUM(D1738:D1771)</f>
        <v>150000</v>
      </c>
      <c r="E1737" s="72">
        <f t="shared" ref="E1737:O1737" si="82">SUM(E1738:E1771)</f>
        <v>300000</v>
      </c>
      <c r="F1737" s="72">
        <f t="shared" si="82"/>
        <v>200000</v>
      </c>
      <c r="G1737" s="72">
        <f t="shared" si="82"/>
        <v>250000</v>
      </c>
      <c r="H1737" s="72">
        <f t="shared" si="82"/>
        <v>100000</v>
      </c>
      <c r="I1737" s="72">
        <f t="shared" si="82"/>
        <v>400000</v>
      </c>
      <c r="J1737" s="72">
        <f t="shared" si="82"/>
        <v>150000</v>
      </c>
      <c r="K1737" s="72">
        <f t="shared" si="82"/>
        <v>300000</v>
      </c>
      <c r="L1737" s="72">
        <f t="shared" si="82"/>
        <v>200000</v>
      </c>
      <c r="M1737" s="72">
        <f t="shared" si="82"/>
        <v>250000</v>
      </c>
      <c r="N1737" s="72">
        <f t="shared" si="82"/>
        <v>300000</v>
      </c>
      <c r="O1737" s="72">
        <f t="shared" si="82"/>
        <v>200000</v>
      </c>
      <c r="P1737" s="72">
        <f>SUM(P1738:P1771)</f>
        <v>2800000</v>
      </c>
    </row>
    <row r="1738" spans="1:16" ht="15" customHeight="1" x14ac:dyDescent="0.25">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4"/>
      <c r="B1743" s="552"/>
      <c r="C1743" s="110">
        <v>16</v>
      </c>
      <c r="D1743" s="66">
        <v>150000</v>
      </c>
      <c r="E1743" s="12">
        <v>300000</v>
      </c>
      <c r="F1743" s="12">
        <v>200000</v>
      </c>
      <c r="G1743" s="12">
        <v>250000</v>
      </c>
      <c r="H1743" s="12">
        <v>100000</v>
      </c>
      <c r="I1743" s="12">
        <v>400000</v>
      </c>
      <c r="J1743" s="12">
        <v>150000</v>
      </c>
      <c r="K1743" s="12">
        <v>300000</v>
      </c>
      <c r="L1743" s="12">
        <v>200000</v>
      </c>
      <c r="M1743" s="12">
        <v>250000</v>
      </c>
      <c r="N1743" s="12">
        <v>300000</v>
      </c>
      <c r="O1743" s="12">
        <v>200000</v>
      </c>
      <c r="P1743" s="55">
        <f t="shared" si="83"/>
        <v>2800000</v>
      </c>
    </row>
    <row r="1744" spans="1:16" ht="15" customHeight="1" x14ac:dyDescent="0.25">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5"/>
      <c r="B1747" s="552"/>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5"/>
      <c r="B1759" s="552"/>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3">
        <v>469</v>
      </c>
      <c r="B1762" s="551"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5"/>
      <c r="B1771" s="552"/>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5"/>
      <c r="B1782" s="552"/>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3">
        <v>482</v>
      </c>
      <c r="B1794" s="551"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5"/>
      <c r="B1833" s="552"/>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5"/>
      <c r="B1864" s="552"/>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2315</v>
      </c>
      <c r="C1865" s="310"/>
      <c r="D1865" s="76">
        <f>D1866+D1927+D1968+D1989+D2050+D2061+D2142+D2233+D2274</f>
        <v>30000</v>
      </c>
      <c r="E1865" s="77">
        <f t="shared" ref="E1865:P1865" si="90">E1866+E1927+E1968+E1989+E2050+E2061+E2142+E2233+E2274</f>
        <v>100000</v>
      </c>
      <c r="F1865" s="77">
        <f t="shared" si="90"/>
        <v>120000</v>
      </c>
      <c r="G1865" s="77">
        <f t="shared" si="90"/>
        <v>375000</v>
      </c>
      <c r="H1865" s="77">
        <f t="shared" si="90"/>
        <v>2100000</v>
      </c>
      <c r="I1865" s="77">
        <f t="shared" si="90"/>
        <v>95000</v>
      </c>
      <c r="J1865" s="77">
        <f t="shared" si="90"/>
        <v>100000</v>
      </c>
      <c r="K1865" s="77">
        <f t="shared" si="90"/>
        <v>50000</v>
      </c>
      <c r="L1865" s="77">
        <f t="shared" si="90"/>
        <v>245000</v>
      </c>
      <c r="M1865" s="77">
        <f t="shared" si="90"/>
        <v>75000</v>
      </c>
      <c r="N1865" s="77">
        <f t="shared" si="90"/>
        <v>10000</v>
      </c>
      <c r="O1865" s="77">
        <f t="shared" si="90"/>
        <v>0</v>
      </c>
      <c r="P1865" s="77">
        <f t="shared" si="90"/>
        <v>3300000</v>
      </c>
    </row>
    <row r="1866" spans="1:16" x14ac:dyDescent="0.25">
      <c r="A1866" s="74">
        <v>5100</v>
      </c>
      <c r="B1866" s="305" t="s">
        <v>2316</v>
      </c>
      <c r="C1866" s="306"/>
      <c r="D1866" s="72">
        <f>SUM(D1867:D1926)</f>
        <v>30000</v>
      </c>
      <c r="E1866" s="72">
        <f t="shared" ref="E1866:O1866" si="91">SUM(E1867:E1926)</f>
        <v>40000</v>
      </c>
      <c r="F1866" s="72">
        <f t="shared" si="91"/>
        <v>60000</v>
      </c>
      <c r="G1866" s="72">
        <f t="shared" si="91"/>
        <v>70000</v>
      </c>
      <c r="H1866" s="72">
        <f t="shared" si="91"/>
        <v>100000</v>
      </c>
      <c r="I1866" s="72">
        <f t="shared" si="91"/>
        <v>40000</v>
      </c>
      <c r="J1866" s="72">
        <f t="shared" si="91"/>
        <v>50000</v>
      </c>
      <c r="K1866" s="72">
        <f t="shared" si="91"/>
        <v>0</v>
      </c>
      <c r="L1866" s="72">
        <f t="shared" si="91"/>
        <v>25000</v>
      </c>
      <c r="M1866" s="72">
        <f t="shared" si="91"/>
        <v>45000</v>
      </c>
      <c r="N1866" s="72">
        <f t="shared" si="91"/>
        <v>10000</v>
      </c>
      <c r="O1866" s="72">
        <f t="shared" si="91"/>
        <v>0</v>
      </c>
      <c r="P1866" s="72">
        <f>SUM(P1867:P1926)</f>
        <v>470000</v>
      </c>
    </row>
    <row r="1867" spans="1:16" ht="15" customHeight="1" x14ac:dyDescent="0.25">
      <c r="A1867" s="553">
        <v>511</v>
      </c>
      <c r="B1867" s="551" t="s">
        <v>2317</v>
      </c>
      <c r="C1867" s="110">
        <v>11</v>
      </c>
      <c r="D1867" s="12">
        <v>0</v>
      </c>
      <c r="E1867" s="12">
        <v>0</v>
      </c>
      <c r="F1867" s="12">
        <v>0</v>
      </c>
      <c r="G1867" s="12">
        <v>0</v>
      </c>
      <c r="H1867" s="12">
        <v>0</v>
      </c>
      <c r="I1867" s="12">
        <v>0</v>
      </c>
      <c r="J1867" s="12">
        <v>0</v>
      </c>
      <c r="K1867" s="12">
        <v>0</v>
      </c>
      <c r="L1867" s="12">
        <v>0</v>
      </c>
      <c r="M1867" s="12"/>
      <c r="N1867" s="12">
        <v>10000</v>
      </c>
      <c r="O1867" s="12"/>
      <c r="P1867" s="55">
        <f t="shared" ref="P1867:P1926" si="92">SUM(D1867:O1867)</f>
        <v>10000</v>
      </c>
    </row>
    <row r="1868" spans="1:16" ht="15" customHeight="1" x14ac:dyDescent="0.25">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4"/>
      <c r="B1870" s="552"/>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3">
        <v>515</v>
      </c>
      <c r="B1907" s="551" t="s">
        <v>267</v>
      </c>
      <c r="C1907" s="110">
        <v>11</v>
      </c>
      <c r="D1907" s="66">
        <v>30000</v>
      </c>
      <c r="E1907" s="12">
        <v>40000</v>
      </c>
      <c r="F1907" s="12">
        <v>60000</v>
      </c>
      <c r="G1907" s="12">
        <v>60000</v>
      </c>
      <c r="H1907" s="12">
        <v>50000</v>
      </c>
      <c r="I1907" s="12">
        <v>40000</v>
      </c>
      <c r="J1907" s="12">
        <v>50000</v>
      </c>
      <c r="K1907" s="12"/>
      <c r="L1907" s="12">
        <v>25000</v>
      </c>
      <c r="M1907" s="12">
        <v>45000</v>
      </c>
      <c r="N1907" s="12"/>
      <c r="O1907" s="12"/>
      <c r="P1907" s="55">
        <f t="shared" si="92"/>
        <v>400000</v>
      </c>
    </row>
    <row r="1908" spans="1:16" ht="15" customHeight="1" x14ac:dyDescent="0.25">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4"/>
      <c r="B1911" s="552"/>
      <c r="C1911" s="110">
        <v>15</v>
      </c>
      <c r="D1911" s="66"/>
      <c r="E1911" s="12"/>
      <c r="F1911" s="12"/>
      <c r="G1911" s="12"/>
      <c r="H1911" s="12"/>
      <c r="I1911" s="12"/>
      <c r="J1911" s="12"/>
      <c r="K1911" s="12"/>
      <c r="L1911" s="12"/>
      <c r="M1911" s="12"/>
      <c r="N1911" s="12"/>
      <c r="O1911" s="12"/>
      <c r="P1911" s="55">
        <f t="shared" si="92"/>
        <v>0</v>
      </c>
    </row>
    <row r="1912" spans="1:16" ht="15" customHeight="1" x14ac:dyDescent="0.25">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4"/>
      <c r="B1914" s="552"/>
      <c r="C1914" s="110">
        <v>25</v>
      </c>
      <c r="D1914" s="66"/>
      <c r="E1914" s="12"/>
      <c r="F1914" s="12"/>
      <c r="G1914" s="12"/>
      <c r="H1914" s="12">
        <v>50000</v>
      </c>
      <c r="I1914" s="12"/>
      <c r="J1914" s="12"/>
      <c r="K1914" s="12"/>
      <c r="L1914" s="12"/>
      <c r="M1914" s="12"/>
      <c r="N1914" s="12"/>
      <c r="O1914" s="12"/>
      <c r="P1914" s="55">
        <f t="shared" si="92"/>
        <v>50000</v>
      </c>
    </row>
    <row r="1915" spans="1:16" ht="15" customHeight="1" x14ac:dyDescent="0.25">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3">
        <v>519</v>
      </c>
      <c r="B1917" s="551" t="s">
        <v>268</v>
      </c>
      <c r="C1917" s="110">
        <v>11</v>
      </c>
      <c r="D1917" s="66"/>
      <c r="E1917" s="12"/>
      <c r="F1917" s="12"/>
      <c r="G1917" s="12">
        <v>10000</v>
      </c>
      <c r="H1917" s="12"/>
      <c r="I1917" s="12"/>
      <c r="J1917" s="12"/>
      <c r="K1917" s="12"/>
      <c r="L1917" s="12"/>
      <c r="M1917" s="12"/>
      <c r="N1917" s="12"/>
      <c r="O1917" s="12"/>
      <c r="P1917" s="55">
        <f t="shared" si="92"/>
        <v>10000</v>
      </c>
    </row>
    <row r="1918" spans="1:16" ht="15" customHeight="1" x14ac:dyDescent="0.25">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4"/>
      <c r="B1921" s="552"/>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5"/>
      <c r="B1926" s="552"/>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2318</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3">
        <v>529</v>
      </c>
      <c r="B1958" s="551"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5"/>
      <c r="B1967" s="552"/>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5"/>
      <c r="B1988" s="552"/>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2321</v>
      </c>
      <c r="C1989" s="306"/>
      <c r="D1989" s="72">
        <f>SUM(D1990:D2049)</f>
        <v>0</v>
      </c>
      <c r="E1989" s="72">
        <f t="shared" ref="E1989:O1989" si="97">SUM(E1990:E2049)</f>
        <v>0</v>
      </c>
      <c r="F1989" s="72">
        <f t="shared" si="97"/>
        <v>0</v>
      </c>
      <c r="G1989" s="72">
        <f t="shared" si="97"/>
        <v>250000</v>
      </c>
      <c r="H1989" s="72">
        <f t="shared" si="97"/>
        <v>2000000</v>
      </c>
      <c r="I1989" s="72">
        <f t="shared" si="97"/>
        <v>30000</v>
      </c>
      <c r="J1989" s="72">
        <f t="shared" si="97"/>
        <v>0</v>
      </c>
      <c r="K1989" s="72">
        <f t="shared" si="97"/>
        <v>0</v>
      </c>
      <c r="L1989" s="72">
        <f t="shared" si="97"/>
        <v>170000</v>
      </c>
      <c r="M1989" s="72">
        <f t="shared" si="97"/>
        <v>0</v>
      </c>
      <c r="N1989" s="72">
        <f t="shared" si="97"/>
        <v>0</v>
      </c>
      <c r="O1989" s="72">
        <f t="shared" si="97"/>
        <v>0</v>
      </c>
      <c r="P1989" s="72">
        <f>SUM(P1990:P2049)</f>
        <v>2450000</v>
      </c>
    </row>
    <row r="1990" spans="1:16" ht="15" customHeight="1" x14ac:dyDescent="0.25">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4"/>
      <c r="B1994" s="552"/>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4"/>
      <c r="B1997" s="552"/>
      <c r="C1997" s="110">
        <v>25</v>
      </c>
      <c r="D1997" s="66"/>
      <c r="E1997" s="12"/>
      <c r="F1997" s="12"/>
      <c r="G1997" s="12"/>
      <c r="H1997" s="12">
        <v>2000000</v>
      </c>
      <c r="I1997" s="12"/>
      <c r="J1997" s="12"/>
      <c r="K1997" s="12"/>
      <c r="L1997" s="12"/>
      <c r="M1997" s="12"/>
      <c r="N1997" s="12"/>
      <c r="O1997" s="12"/>
      <c r="P1997" s="55">
        <f t="shared" si="98"/>
        <v>2000000</v>
      </c>
    </row>
    <row r="1998" spans="1:16" ht="15" customHeight="1" x14ac:dyDescent="0.25">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3">
        <v>549</v>
      </c>
      <c r="B2040" s="551" t="s">
        <v>282</v>
      </c>
      <c r="C2040" s="110">
        <v>11</v>
      </c>
      <c r="D2040" s="66"/>
      <c r="E2040" s="12"/>
      <c r="F2040" s="12"/>
      <c r="G2040" s="12">
        <v>50000</v>
      </c>
      <c r="H2040" s="12"/>
      <c r="I2040" s="12">
        <v>30000</v>
      </c>
      <c r="J2040" s="12"/>
      <c r="K2040" s="12"/>
      <c r="L2040" s="12">
        <v>170000</v>
      </c>
      <c r="M2040" s="12"/>
      <c r="N2040" s="12"/>
      <c r="O2040" s="12"/>
      <c r="P2040" s="55">
        <f t="shared" si="98"/>
        <v>250000</v>
      </c>
    </row>
    <row r="2041" spans="1:16" ht="15" customHeight="1" x14ac:dyDescent="0.25">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4"/>
      <c r="B2047" s="552"/>
      <c r="C2047" s="110">
        <v>25</v>
      </c>
      <c r="D2047" s="66"/>
      <c r="E2047" s="12"/>
      <c r="F2047" s="12"/>
      <c r="G2047" s="12">
        <v>200000</v>
      </c>
      <c r="H2047" s="12"/>
      <c r="I2047" s="12"/>
      <c r="J2047" s="12"/>
      <c r="K2047" s="12"/>
      <c r="L2047" s="12"/>
      <c r="M2047" s="12"/>
      <c r="N2047" s="12"/>
      <c r="O2047" s="12"/>
      <c r="P2047" s="55">
        <f t="shared" si="98"/>
        <v>200000</v>
      </c>
    </row>
    <row r="2048" spans="1:16" ht="15" customHeight="1" x14ac:dyDescent="0.25">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5"/>
      <c r="B2049" s="552"/>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5"/>
      <c r="B2060" s="552"/>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2322</v>
      </c>
      <c r="C2061" s="306"/>
      <c r="D2061" s="72">
        <f>SUM(D2062:D2141)</f>
        <v>0</v>
      </c>
      <c r="E2061" s="72">
        <f t="shared" ref="E2061:O2061" si="101">SUM(E2062:E2141)</f>
        <v>60000</v>
      </c>
      <c r="F2061" s="72">
        <f t="shared" si="101"/>
        <v>60000</v>
      </c>
      <c r="G2061" s="72">
        <f t="shared" si="101"/>
        <v>55000</v>
      </c>
      <c r="H2061" s="72">
        <f t="shared" si="101"/>
        <v>0</v>
      </c>
      <c r="I2061" s="72">
        <f t="shared" si="101"/>
        <v>25000</v>
      </c>
      <c r="J2061" s="72">
        <f t="shared" si="101"/>
        <v>50000</v>
      </c>
      <c r="K2061" s="72">
        <f t="shared" si="101"/>
        <v>50000</v>
      </c>
      <c r="L2061" s="72">
        <f t="shared" si="101"/>
        <v>50000</v>
      </c>
      <c r="M2061" s="72">
        <f t="shared" si="101"/>
        <v>30000</v>
      </c>
      <c r="N2061" s="72">
        <f t="shared" si="101"/>
        <v>0</v>
      </c>
      <c r="O2061" s="72">
        <f t="shared" si="101"/>
        <v>0</v>
      </c>
      <c r="P2061" s="72">
        <f>SUM(P2062:P2141)</f>
        <v>380000</v>
      </c>
    </row>
    <row r="2062" spans="1:16" ht="15" customHeight="1" x14ac:dyDescent="0.25">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3">
        <v>564</v>
      </c>
      <c r="B2092" s="551" t="s">
        <v>289</v>
      </c>
      <c r="C2092" s="110">
        <v>11</v>
      </c>
      <c r="D2092" s="66"/>
      <c r="E2092" s="12"/>
      <c r="F2092" s="12"/>
      <c r="G2092" s="12">
        <v>30000</v>
      </c>
      <c r="H2092" s="12"/>
      <c r="I2092" s="12"/>
      <c r="J2092" s="12"/>
      <c r="K2092" s="12"/>
      <c r="L2092" s="12"/>
      <c r="M2092" s="12"/>
      <c r="N2092" s="12"/>
      <c r="O2092" s="12"/>
      <c r="P2092" s="55">
        <f t="shared" si="102"/>
        <v>30000</v>
      </c>
    </row>
    <row r="2093" spans="1:16" ht="15" customHeight="1" x14ac:dyDescent="0.25">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3">
        <v>567</v>
      </c>
      <c r="B2122" s="551" t="s">
        <v>292</v>
      </c>
      <c r="C2122" s="110">
        <v>11</v>
      </c>
      <c r="D2122" s="66">
        <v>0</v>
      </c>
      <c r="E2122" s="12">
        <v>60000</v>
      </c>
      <c r="F2122" s="12">
        <v>60000</v>
      </c>
      <c r="G2122" s="12">
        <v>25000</v>
      </c>
      <c r="H2122" s="12">
        <v>0</v>
      </c>
      <c r="I2122" s="12">
        <v>25000</v>
      </c>
      <c r="J2122" s="12">
        <v>50000</v>
      </c>
      <c r="K2122" s="12">
        <v>50000</v>
      </c>
      <c r="L2122" s="12">
        <v>50000</v>
      </c>
      <c r="M2122" s="12">
        <v>30000</v>
      </c>
      <c r="N2122" s="12">
        <v>0</v>
      </c>
      <c r="O2122" s="12">
        <v>0</v>
      </c>
      <c r="P2122" s="55">
        <f t="shared" si="102"/>
        <v>350000</v>
      </c>
    </row>
    <row r="2123" spans="1:16" ht="15" customHeight="1" x14ac:dyDescent="0.25">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5"/>
      <c r="B2141" s="552"/>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3">
        <v>574</v>
      </c>
      <c r="B2173" s="551"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5"/>
      <c r="B2232" s="552"/>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3">
        <v>582</v>
      </c>
      <c r="B2244" s="551"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5"/>
      <c r="B2273" s="552"/>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4"/>
      <c r="B2279" s="552"/>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5"/>
      <c r="B2364" s="552"/>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2328</v>
      </c>
      <c r="C2365" s="310"/>
      <c r="D2365" s="76">
        <f t="shared" ref="D2365:P2365" si="111">D2366+D2447+D2528</f>
        <v>0</v>
      </c>
      <c r="E2365" s="77">
        <f t="shared" si="111"/>
        <v>2800000</v>
      </c>
      <c r="F2365" s="77">
        <f t="shared" si="111"/>
        <v>4800000</v>
      </c>
      <c r="G2365" s="77">
        <f t="shared" si="111"/>
        <v>5600000</v>
      </c>
      <c r="H2365" s="77">
        <f t="shared" si="111"/>
        <v>8500000</v>
      </c>
      <c r="I2365" s="77">
        <f t="shared" si="111"/>
        <v>7650000</v>
      </c>
      <c r="J2365" s="77">
        <f t="shared" si="111"/>
        <v>7600000</v>
      </c>
      <c r="K2365" s="77">
        <f t="shared" si="111"/>
        <v>5009101</v>
      </c>
      <c r="L2365" s="77">
        <f t="shared" si="111"/>
        <v>7381999</v>
      </c>
      <c r="M2365" s="77">
        <f t="shared" si="111"/>
        <v>5300000</v>
      </c>
      <c r="N2365" s="77">
        <f t="shared" si="111"/>
        <v>3830841</v>
      </c>
      <c r="O2365" s="77">
        <f t="shared" si="111"/>
        <v>950000</v>
      </c>
      <c r="P2365" s="77">
        <f t="shared" si="111"/>
        <v>59421941</v>
      </c>
    </row>
    <row r="2366" spans="1:16" x14ac:dyDescent="0.25">
      <c r="A2366" s="74">
        <v>6100</v>
      </c>
      <c r="B2366" s="305" t="s">
        <v>2329</v>
      </c>
      <c r="C2366" s="306"/>
      <c r="D2366" s="72">
        <f>SUM(D2367:D2446)</f>
        <v>0</v>
      </c>
      <c r="E2366" s="73">
        <f t="shared" ref="E2366:O2366" si="112">SUM(E2367:E2446)</f>
        <v>1600000</v>
      </c>
      <c r="F2366" s="73">
        <f t="shared" si="112"/>
        <v>1200000</v>
      </c>
      <c r="G2366" s="73">
        <f t="shared" si="112"/>
        <v>2600000</v>
      </c>
      <c r="H2366" s="73">
        <f t="shared" si="112"/>
        <v>2500000</v>
      </c>
      <c r="I2366" s="73">
        <f t="shared" si="112"/>
        <v>550000</v>
      </c>
      <c r="J2366" s="73">
        <f t="shared" si="112"/>
        <v>1400000</v>
      </c>
      <c r="K2366" s="73">
        <f t="shared" si="112"/>
        <v>2500000</v>
      </c>
      <c r="L2366" s="73">
        <f t="shared" si="112"/>
        <v>2600000</v>
      </c>
      <c r="M2366" s="73">
        <f t="shared" si="112"/>
        <v>1300000</v>
      </c>
      <c r="N2366" s="73">
        <f t="shared" si="112"/>
        <v>1300000</v>
      </c>
      <c r="O2366" s="73">
        <f t="shared" si="112"/>
        <v>950000</v>
      </c>
      <c r="P2366" s="73">
        <f>SUM(P2367:P2446)</f>
        <v>18500000</v>
      </c>
    </row>
    <row r="2367" spans="1:16" ht="15" customHeight="1" x14ac:dyDescent="0.25">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3">
        <v>612</v>
      </c>
      <c r="B2377" s="551" t="s">
        <v>322</v>
      </c>
      <c r="C2377" s="110">
        <v>11</v>
      </c>
      <c r="D2377" s="66">
        <v>0</v>
      </c>
      <c r="E2377" s="12">
        <v>600000</v>
      </c>
      <c r="F2377" s="12">
        <v>700000</v>
      </c>
      <c r="G2377" s="12">
        <v>800000</v>
      </c>
      <c r="H2377" s="12">
        <v>1000000</v>
      </c>
      <c r="I2377" s="12">
        <v>250000</v>
      </c>
      <c r="J2377" s="12">
        <v>1200000</v>
      </c>
      <c r="K2377" s="12">
        <v>1000000</v>
      </c>
      <c r="L2377" s="12">
        <v>1200000</v>
      </c>
      <c r="M2377" s="12">
        <v>800000</v>
      </c>
      <c r="N2377" s="12">
        <v>300000</v>
      </c>
      <c r="O2377" s="12">
        <v>150000</v>
      </c>
      <c r="P2377" s="55">
        <f t="shared" si="113"/>
        <v>8000000</v>
      </c>
    </row>
    <row r="2378" spans="1:16" ht="15" customHeight="1" x14ac:dyDescent="0.25">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4"/>
      <c r="B2381" s="552"/>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4"/>
      <c r="B2384" s="552"/>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4"/>
      <c r="B2394" s="552"/>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3">
        <v>614</v>
      </c>
      <c r="B2397" s="551"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4"/>
      <c r="B2401" s="552"/>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4"/>
      <c r="B2404" s="552"/>
      <c r="C2404" s="110">
        <v>25</v>
      </c>
      <c r="D2404" s="66"/>
      <c r="E2404" s="12"/>
      <c r="F2404" s="12"/>
      <c r="G2404" s="12"/>
      <c r="H2404" s="12"/>
      <c r="I2404" s="12"/>
      <c r="J2404" s="12"/>
      <c r="K2404" s="12"/>
      <c r="L2404" s="12"/>
      <c r="M2404" s="12"/>
      <c r="N2404" s="12"/>
      <c r="O2404" s="12"/>
      <c r="P2404" s="55">
        <f t="shared" si="113"/>
        <v>0</v>
      </c>
    </row>
    <row r="2405" spans="1:16" ht="15" customHeight="1" x14ac:dyDescent="0.25">
      <c r="A2405" s="554"/>
      <c r="B2405" s="552"/>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3">
        <v>615</v>
      </c>
      <c r="B2407" s="551" t="s">
        <v>325</v>
      </c>
      <c r="C2407" s="110">
        <v>11</v>
      </c>
      <c r="D2407" s="66">
        <v>0</v>
      </c>
      <c r="E2407" s="12">
        <v>0</v>
      </c>
      <c r="F2407" s="12">
        <v>500000</v>
      </c>
      <c r="G2407" s="12">
        <v>500000</v>
      </c>
      <c r="H2407" s="12">
        <v>200000</v>
      </c>
      <c r="I2407" s="12">
        <v>300000</v>
      </c>
      <c r="J2407" s="12">
        <v>200000</v>
      </c>
      <c r="K2407" s="12">
        <v>200000</v>
      </c>
      <c r="L2407" s="12">
        <v>100000</v>
      </c>
      <c r="M2407" s="12"/>
      <c r="N2407" s="12"/>
      <c r="O2407" s="12"/>
      <c r="P2407" s="55">
        <f t="shared" si="113"/>
        <v>2000000</v>
      </c>
    </row>
    <row r="2408" spans="1:16" ht="15" customHeight="1" x14ac:dyDescent="0.25">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4"/>
      <c r="B2414" s="552"/>
      <c r="C2414" s="110">
        <v>25</v>
      </c>
      <c r="D2414" s="66">
        <v>0</v>
      </c>
      <c r="E2414" s="12">
        <v>1000000</v>
      </c>
      <c r="F2414" s="12"/>
      <c r="G2414" s="12">
        <v>1300000</v>
      </c>
      <c r="H2414" s="12">
        <v>1300000</v>
      </c>
      <c r="I2414" s="12"/>
      <c r="J2414" s="12"/>
      <c r="K2414" s="12">
        <v>1300000</v>
      </c>
      <c r="L2414" s="12">
        <v>1300000</v>
      </c>
      <c r="M2414" s="12">
        <v>500000</v>
      </c>
      <c r="N2414" s="12">
        <v>1000000</v>
      </c>
      <c r="O2414" s="12">
        <v>800000</v>
      </c>
      <c r="P2414" s="55">
        <f t="shared" si="113"/>
        <v>8500000</v>
      </c>
    </row>
    <row r="2415" spans="1:16" ht="15" customHeight="1" x14ac:dyDescent="0.25">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5"/>
      <c r="B2446" s="552"/>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2330</v>
      </c>
      <c r="C2447" s="306"/>
      <c r="D2447" s="72">
        <f>SUM(D2448:D2527)</f>
        <v>0</v>
      </c>
      <c r="E2447" s="72">
        <f t="shared" ref="E2447:O2447" si="114">SUM(E2448:E2527)</f>
        <v>1200000</v>
      </c>
      <c r="F2447" s="72">
        <f t="shared" si="114"/>
        <v>3600000</v>
      </c>
      <c r="G2447" s="72">
        <f t="shared" si="114"/>
        <v>3000000</v>
      </c>
      <c r="H2447" s="72">
        <f t="shared" si="114"/>
        <v>6000000</v>
      </c>
      <c r="I2447" s="72">
        <f t="shared" si="114"/>
        <v>7100000</v>
      </c>
      <c r="J2447" s="72">
        <f t="shared" si="114"/>
        <v>6200000</v>
      </c>
      <c r="K2447" s="72">
        <f t="shared" si="114"/>
        <v>2509101</v>
      </c>
      <c r="L2447" s="72">
        <f t="shared" si="114"/>
        <v>4781999</v>
      </c>
      <c r="M2447" s="72">
        <f t="shared" si="114"/>
        <v>4000000</v>
      </c>
      <c r="N2447" s="72">
        <f t="shared" si="114"/>
        <v>2530841</v>
      </c>
      <c r="O2447" s="72">
        <f t="shared" si="114"/>
        <v>0</v>
      </c>
      <c r="P2447" s="72">
        <f>SUM(P2448:P2527)</f>
        <v>40921941</v>
      </c>
    </row>
    <row r="2448" spans="1:16" ht="15" customHeight="1" x14ac:dyDescent="0.25">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3">
        <v>622</v>
      </c>
      <c r="B2458" s="551" t="s">
        <v>329</v>
      </c>
      <c r="C2458" s="110">
        <v>11</v>
      </c>
      <c r="D2458" s="66">
        <v>0</v>
      </c>
      <c r="E2458" s="12">
        <v>0</v>
      </c>
      <c r="F2458" s="12">
        <v>0</v>
      </c>
      <c r="G2458" s="12">
        <v>0</v>
      </c>
      <c r="H2458" s="12">
        <v>0</v>
      </c>
      <c r="I2458" s="12">
        <v>500000</v>
      </c>
      <c r="J2458" s="12">
        <v>600000</v>
      </c>
      <c r="K2458" s="12">
        <v>500000</v>
      </c>
      <c r="L2458" s="12">
        <v>800000</v>
      </c>
      <c r="M2458" s="12">
        <v>100000</v>
      </c>
      <c r="N2458" s="12"/>
      <c r="O2458" s="12"/>
      <c r="P2458" s="55">
        <f t="shared" si="115"/>
        <v>2500000</v>
      </c>
    </row>
    <row r="2459" spans="1:16" ht="15" customHeight="1" x14ac:dyDescent="0.25">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3">
        <v>623</v>
      </c>
      <c r="B2468" s="551" t="s">
        <v>330</v>
      </c>
      <c r="C2468" s="110">
        <v>11</v>
      </c>
      <c r="D2468" s="66">
        <v>0</v>
      </c>
      <c r="E2468" s="12">
        <v>200000</v>
      </c>
      <c r="F2468" s="12">
        <v>3000000</v>
      </c>
      <c r="G2468" s="12">
        <v>2000000</v>
      </c>
      <c r="H2468" s="12">
        <v>2000000</v>
      </c>
      <c r="I2468" s="12">
        <v>3000000</v>
      </c>
      <c r="J2468" s="12">
        <v>3000000</v>
      </c>
      <c r="K2468" s="12">
        <v>1509101</v>
      </c>
      <c r="L2468" s="12">
        <v>1000000</v>
      </c>
      <c r="M2468" s="12"/>
      <c r="N2468" s="12"/>
      <c r="O2468" s="12"/>
      <c r="P2468" s="55">
        <f t="shared" si="115"/>
        <v>15709101</v>
      </c>
    </row>
    <row r="2469" spans="1:16" ht="15" customHeight="1" x14ac:dyDescent="0.25">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4"/>
      <c r="B2475" s="552"/>
      <c r="C2475" s="110">
        <v>25</v>
      </c>
      <c r="D2475" s="66">
        <v>0</v>
      </c>
      <c r="E2475" s="12">
        <v>1000000</v>
      </c>
      <c r="F2475" s="12">
        <v>0</v>
      </c>
      <c r="G2475" s="12">
        <v>0</v>
      </c>
      <c r="H2475" s="12">
        <v>0</v>
      </c>
      <c r="I2475" s="12">
        <v>800000</v>
      </c>
      <c r="J2475" s="12">
        <v>1000000</v>
      </c>
      <c r="K2475" s="12">
        <v>300000</v>
      </c>
      <c r="L2475" s="12">
        <v>1981999</v>
      </c>
      <c r="M2475" s="12">
        <v>2400000</v>
      </c>
      <c r="N2475" s="12">
        <v>2230841</v>
      </c>
      <c r="O2475" s="12">
        <v>0</v>
      </c>
      <c r="P2475" s="55">
        <f t="shared" si="115"/>
        <v>9712840</v>
      </c>
    </row>
    <row r="2476" spans="1:16" ht="15" customHeight="1" x14ac:dyDescent="0.25">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3">
        <v>624</v>
      </c>
      <c r="B2478" s="551" t="s">
        <v>324</v>
      </c>
      <c r="C2478" s="110">
        <v>11</v>
      </c>
      <c r="D2478" s="66">
        <v>0</v>
      </c>
      <c r="E2478" s="12">
        <v>0</v>
      </c>
      <c r="F2478" s="12">
        <v>0</v>
      </c>
      <c r="G2478" s="12">
        <v>0</v>
      </c>
      <c r="H2478" s="12">
        <v>3000000</v>
      </c>
      <c r="I2478" s="12">
        <v>2000000</v>
      </c>
      <c r="J2478" s="12">
        <v>1000000</v>
      </c>
      <c r="K2478" s="12">
        <v>200000</v>
      </c>
      <c r="L2478" s="12">
        <v>1000000</v>
      </c>
      <c r="M2478" s="12">
        <v>1000000</v>
      </c>
      <c r="N2478" s="12">
        <v>300000</v>
      </c>
      <c r="O2478" s="12"/>
      <c r="P2478" s="55">
        <f t="shared" si="115"/>
        <v>8500000</v>
      </c>
    </row>
    <row r="2479" spans="1:16" ht="15" customHeight="1" x14ac:dyDescent="0.25">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4"/>
      <c r="B2485" s="552"/>
      <c r="C2485" s="110">
        <v>25</v>
      </c>
      <c r="D2485" s="66">
        <v>0</v>
      </c>
      <c r="E2485" s="12">
        <v>0</v>
      </c>
      <c r="F2485" s="12">
        <v>600000</v>
      </c>
      <c r="G2485" s="12">
        <v>1000000</v>
      </c>
      <c r="H2485" s="12">
        <v>1000000</v>
      </c>
      <c r="I2485" s="12">
        <v>800000</v>
      </c>
      <c r="J2485" s="12">
        <v>600000</v>
      </c>
      <c r="K2485" s="12">
        <v>0</v>
      </c>
      <c r="L2485" s="12">
        <v>0</v>
      </c>
      <c r="M2485" s="12">
        <v>500000</v>
      </c>
      <c r="N2485" s="12"/>
      <c r="O2485" s="12"/>
      <c r="P2485" s="55">
        <f t="shared" si="115"/>
        <v>4500000</v>
      </c>
    </row>
    <row r="2486" spans="1:16" ht="15" customHeight="1" x14ac:dyDescent="0.25">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5"/>
      <c r="B2527" s="552"/>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5"/>
      <c r="B2548" s="552"/>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5"/>
      <c r="B2560" s="552"/>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5"/>
      <c r="B2572" s="552"/>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5"/>
      <c r="B2634" s="552"/>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5"/>
      <c r="B2695" s="552"/>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5"/>
      <c r="B2706" s="552"/>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5"/>
      <c r="B2759" s="552"/>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5"/>
      <c r="B2770" s="552"/>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5"/>
      <c r="B2782" s="552"/>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5"/>
      <c r="B2794" s="552"/>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5"/>
      <c r="B2805" s="552"/>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5"/>
      <c r="B2826" s="552"/>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5"/>
      <c r="B2857" s="552"/>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2341</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5"/>
      <c r="B2874" s="552"/>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4"/>
      <c r="B2888" s="552"/>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5"/>
      <c r="B2911" s="552"/>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2342</v>
      </c>
      <c r="C2912" s="310"/>
      <c r="D2912" s="76">
        <f t="shared" ref="D2912:P2912" si="140">D2913+D2949+D2985+D2997+D3009+D3020+D3023</f>
        <v>616812</v>
      </c>
      <c r="E2912" s="77">
        <f t="shared" si="140"/>
        <v>596264</v>
      </c>
      <c r="F2912" s="77">
        <f t="shared" si="140"/>
        <v>618884</v>
      </c>
      <c r="G2912" s="77">
        <f t="shared" si="140"/>
        <v>617700</v>
      </c>
      <c r="H2912" s="77">
        <f t="shared" si="140"/>
        <v>643497</v>
      </c>
      <c r="I2912" s="77">
        <f t="shared" si="140"/>
        <v>608626</v>
      </c>
      <c r="J2912" s="77">
        <f t="shared" si="140"/>
        <v>634246</v>
      </c>
      <c r="K2912" s="77">
        <f t="shared" si="140"/>
        <v>644694</v>
      </c>
      <c r="L2912" s="77">
        <f t="shared" si="140"/>
        <v>625656</v>
      </c>
      <c r="M2912" s="77">
        <f t="shared" si="140"/>
        <v>643463</v>
      </c>
      <c r="N2912" s="77">
        <f t="shared" si="140"/>
        <v>646612</v>
      </c>
      <c r="O2912" s="77">
        <f t="shared" si="140"/>
        <v>742653</v>
      </c>
      <c r="P2912" s="77">
        <f t="shared" si="140"/>
        <v>7639107</v>
      </c>
    </row>
    <row r="2913" spans="1:16" x14ac:dyDescent="0.25">
      <c r="A2913" s="74">
        <v>9100</v>
      </c>
      <c r="B2913" s="305" t="s">
        <v>2343</v>
      </c>
      <c r="C2913" s="306"/>
      <c r="D2913" s="72">
        <f>SUM(D2914:D2948)</f>
        <v>373536</v>
      </c>
      <c r="E2913" s="73">
        <f t="shared" ref="E2913:O2913" si="141">SUM(E2914:E2948)</f>
        <v>378205</v>
      </c>
      <c r="F2913" s="73">
        <f t="shared" si="141"/>
        <v>382931</v>
      </c>
      <c r="G2913" s="73">
        <f t="shared" si="141"/>
        <v>387719</v>
      </c>
      <c r="H2913" s="73">
        <f t="shared" si="141"/>
        <v>392565</v>
      </c>
      <c r="I2913" s="73">
        <f t="shared" si="141"/>
        <v>397473</v>
      </c>
      <c r="J2913" s="73">
        <f t="shared" si="141"/>
        <v>402441</v>
      </c>
      <c r="K2913" s="73">
        <f t="shared" si="141"/>
        <v>407472</v>
      </c>
      <c r="L2913" s="73">
        <f t="shared" si="141"/>
        <v>412565</v>
      </c>
      <c r="M2913" s="73">
        <f t="shared" si="141"/>
        <v>417722</v>
      </c>
      <c r="N2913" s="73">
        <f t="shared" si="141"/>
        <v>422943</v>
      </c>
      <c r="O2913" s="73">
        <f t="shared" si="141"/>
        <v>428230</v>
      </c>
      <c r="P2913" s="73">
        <f>SUM(P2914:P2948)</f>
        <v>4803802</v>
      </c>
    </row>
    <row r="2914" spans="1:16" ht="15" customHeight="1" x14ac:dyDescent="0.25">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4"/>
      <c r="B2918" s="552"/>
      <c r="C2918" s="110">
        <v>15</v>
      </c>
      <c r="D2918" s="66">
        <v>373536</v>
      </c>
      <c r="E2918" s="12">
        <v>378205</v>
      </c>
      <c r="F2918" s="12">
        <v>382931</v>
      </c>
      <c r="G2918" s="12">
        <v>387719</v>
      </c>
      <c r="H2918" s="12">
        <v>392565</v>
      </c>
      <c r="I2918" s="12">
        <v>397473</v>
      </c>
      <c r="J2918" s="12">
        <v>402441</v>
      </c>
      <c r="K2918" s="12">
        <v>407472</v>
      </c>
      <c r="L2918" s="12">
        <v>412565</v>
      </c>
      <c r="M2918" s="12">
        <v>417722</v>
      </c>
      <c r="N2918" s="12">
        <v>422943</v>
      </c>
      <c r="O2918" s="12">
        <v>428230</v>
      </c>
      <c r="P2918" s="55">
        <f t="shared" si="142"/>
        <v>4803802</v>
      </c>
    </row>
    <row r="2919" spans="1:16" ht="15" customHeight="1" x14ac:dyDescent="0.25">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5"/>
      <c r="B2943" s="552"/>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2345</v>
      </c>
      <c r="C2949" s="306"/>
      <c r="D2949" s="72">
        <f>SUM(D2950:D2984)</f>
        <v>243276</v>
      </c>
      <c r="E2949" s="73">
        <f t="shared" ref="E2949:O2949" si="143">SUM(E2950:E2984)</f>
        <v>218059</v>
      </c>
      <c r="F2949" s="73">
        <f t="shared" si="143"/>
        <v>235953</v>
      </c>
      <c r="G2949" s="73">
        <f t="shared" si="143"/>
        <v>229981</v>
      </c>
      <c r="H2949" s="73">
        <f t="shared" si="143"/>
        <v>250932</v>
      </c>
      <c r="I2949" s="73">
        <f t="shared" si="143"/>
        <v>211153</v>
      </c>
      <c r="J2949" s="73">
        <f t="shared" si="143"/>
        <v>231805</v>
      </c>
      <c r="K2949" s="73">
        <f t="shared" si="143"/>
        <v>237222</v>
      </c>
      <c r="L2949" s="73">
        <f t="shared" si="143"/>
        <v>213091</v>
      </c>
      <c r="M2949" s="73">
        <f t="shared" si="143"/>
        <v>225741</v>
      </c>
      <c r="N2949" s="73">
        <f t="shared" si="143"/>
        <v>223669</v>
      </c>
      <c r="O2949" s="73">
        <f t="shared" si="143"/>
        <v>214423</v>
      </c>
      <c r="P2949" s="73">
        <f>SUM(P2950:P2984)</f>
        <v>2735305</v>
      </c>
    </row>
    <row r="2950" spans="1:16" ht="15" customHeight="1" x14ac:dyDescent="0.25">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4"/>
      <c r="B2954" s="552"/>
      <c r="C2954" s="110">
        <v>15</v>
      </c>
      <c r="D2954" s="66">
        <v>243276</v>
      </c>
      <c r="E2954" s="12">
        <v>218059</v>
      </c>
      <c r="F2954" s="12">
        <v>235953</v>
      </c>
      <c r="G2954" s="12">
        <v>229981</v>
      </c>
      <c r="H2954" s="12">
        <v>250932</v>
      </c>
      <c r="I2954" s="12">
        <v>211153</v>
      </c>
      <c r="J2954" s="12">
        <v>231805</v>
      </c>
      <c r="K2954" s="12">
        <v>237222</v>
      </c>
      <c r="L2954" s="12">
        <v>213091</v>
      </c>
      <c r="M2954" s="12">
        <v>225741</v>
      </c>
      <c r="N2954" s="12">
        <v>223669</v>
      </c>
      <c r="O2954" s="12">
        <v>214423</v>
      </c>
      <c r="P2954" s="55">
        <f t="shared" si="144"/>
        <v>2735305</v>
      </c>
    </row>
    <row r="2955" spans="1:16" ht="15" customHeight="1" x14ac:dyDescent="0.25">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5"/>
      <c r="B2979" s="552"/>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5"/>
      <c r="B2995" s="552"/>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5"/>
      <c r="B3007" s="552"/>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5"/>
      <c r="B3019" s="552"/>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2352</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100000</v>
      </c>
      <c r="P3023" s="72">
        <f>SUM(P3024:P3033)</f>
        <v>100000</v>
      </c>
    </row>
    <row r="3024" spans="1:16" x14ac:dyDescent="0.25">
      <c r="A3024" s="553">
        <v>991</v>
      </c>
      <c r="B3024" s="556" t="s">
        <v>429</v>
      </c>
      <c r="C3024" s="110">
        <v>11</v>
      </c>
      <c r="D3024" s="66"/>
      <c r="E3024" s="12"/>
      <c r="F3024" s="12"/>
      <c r="G3024" s="12"/>
      <c r="H3024" s="12"/>
      <c r="I3024" s="12"/>
      <c r="J3024" s="12"/>
      <c r="K3024" s="12"/>
      <c r="L3024" s="12"/>
      <c r="M3024" s="12"/>
      <c r="N3024" s="12"/>
      <c r="O3024" s="12">
        <v>100000</v>
      </c>
      <c r="P3024" s="55">
        <f>SUM(D3024:O3024)</f>
        <v>100000</v>
      </c>
    </row>
    <row r="3025" spans="1:16" x14ac:dyDescent="0.25">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4"/>
      <c r="B3026" s="557"/>
      <c r="C3026" s="110">
        <v>13</v>
      </c>
      <c r="D3026" s="66"/>
      <c r="E3026" s="12"/>
      <c r="F3026" s="12"/>
      <c r="G3026" s="12"/>
      <c r="H3026" s="12"/>
      <c r="I3026" s="12"/>
      <c r="J3026" s="12"/>
      <c r="K3026" s="12"/>
      <c r="L3026" s="12"/>
      <c r="M3026" s="12"/>
      <c r="N3026" s="12"/>
      <c r="O3026" s="12"/>
      <c r="P3026" s="55">
        <f t="shared" si="154"/>
        <v>0</v>
      </c>
    </row>
    <row r="3027" spans="1:16" x14ac:dyDescent="0.25">
      <c r="A3027" s="554"/>
      <c r="B3027" s="557"/>
      <c r="C3027" s="110">
        <v>14</v>
      </c>
      <c r="D3027" s="66"/>
      <c r="E3027" s="12"/>
      <c r="F3027" s="12"/>
      <c r="G3027" s="12"/>
      <c r="H3027" s="12"/>
      <c r="I3027" s="12"/>
      <c r="J3027" s="12"/>
      <c r="K3027" s="12"/>
      <c r="L3027" s="12"/>
      <c r="M3027" s="12"/>
      <c r="N3027" s="12"/>
      <c r="O3027" s="12"/>
      <c r="P3027" s="55">
        <f t="shared" si="154"/>
        <v>0</v>
      </c>
    </row>
    <row r="3028" spans="1:16" x14ac:dyDescent="0.25">
      <c r="A3028" s="554"/>
      <c r="B3028" s="557"/>
      <c r="C3028" s="110">
        <v>15</v>
      </c>
      <c r="D3028" s="66"/>
      <c r="E3028" s="12"/>
      <c r="F3028" s="12"/>
      <c r="G3028" s="12"/>
      <c r="H3028" s="12"/>
      <c r="I3028" s="12"/>
      <c r="J3028" s="12"/>
      <c r="K3028" s="12"/>
      <c r="L3028" s="12"/>
      <c r="M3028" s="12"/>
      <c r="N3028" s="12"/>
      <c r="O3028" s="12"/>
      <c r="P3028" s="55">
        <f t="shared" si="154"/>
        <v>0</v>
      </c>
    </row>
    <row r="3029" spans="1:16" x14ac:dyDescent="0.25">
      <c r="A3029" s="554"/>
      <c r="B3029" s="557"/>
      <c r="C3029" s="110">
        <v>16</v>
      </c>
      <c r="D3029" s="66"/>
      <c r="E3029" s="12"/>
      <c r="F3029" s="12"/>
      <c r="G3029" s="12"/>
      <c r="H3029" s="12"/>
      <c r="I3029" s="12"/>
      <c r="J3029" s="12"/>
      <c r="K3029" s="12"/>
      <c r="L3029" s="12"/>
      <c r="M3029" s="12"/>
      <c r="N3029" s="12"/>
      <c r="O3029" s="12"/>
      <c r="P3029" s="55">
        <f t="shared" si="154"/>
        <v>0</v>
      </c>
    </row>
    <row r="3030" spans="1:16" x14ac:dyDescent="0.25">
      <c r="A3030" s="554"/>
      <c r="B3030" s="557"/>
      <c r="C3030" s="110">
        <v>17</v>
      </c>
      <c r="D3030" s="66"/>
      <c r="E3030" s="12"/>
      <c r="F3030" s="12"/>
      <c r="G3030" s="12"/>
      <c r="H3030" s="12"/>
      <c r="I3030" s="12"/>
      <c r="J3030" s="12"/>
      <c r="K3030" s="12"/>
      <c r="L3030" s="12"/>
      <c r="M3030" s="12"/>
      <c r="N3030" s="12"/>
      <c r="O3030" s="12"/>
      <c r="P3030" s="55">
        <f t="shared" si="154"/>
        <v>0</v>
      </c>
    </row>
    <row r="3031" spans="1:16" x14ac:dyDescent="0.25">
      <c r="A3031" s="554"/>
      <c r="B3031" s="557"/>
      <c r="C3031" s="110">
        <v>25</v>
      </c>
      <c r="D3031" s="66"/>
      <c r="E3031" s="12"/>
      <c r="F3031" s="12"/>
      <c r="G3031" s="12"/>
      <c r="H3031" s="12"/>
      <c r="I3031" s="12"/>
      <c r="J3031" s="12"/>
      <c r="K3031" s="12"/>
      <c r="L3031" s="12"/>
      <c r="M3031" s="12"/>
      <c r="N3031" s="12"/>
      <c r="O3031" s="12"/>
      <c r="P3031" s="55">
        <f t="shared" si="154"/>
        <v>0</v>
      </c>
    </row>
    <row r="3032" spans="1:16" x14ac:dyDescent="0.25">
      <c r="A3032" s="554"/>
      <c r="B3032" s="557"/>
      <c r="C3032" s="110">
        <v>26</v>
      </c>
      <c r="D3032" s="66"/>
      <c r="E3032" s="12"/>
      <c r="F3032" s="12"/>
      <c r="G3032" s="12"/>
      <c r="H3032" s="12"/>
      <c r="I3032" s="12"/>
      <c r="J3032" s="12"/>
      <c r="K3032" s="12"/>
      <c r="L3032" s="12"/>
      <c r="M3032" s="12"/>
      <c r="N3032" s="12"/>
      <c r="O3032" s="12"/>
      <c r="P3032" s="55">
        <f t="shared" si="154"/>
        <v>0</v>
      </c>
    </row>
    <row r="3033" spans="1:16" x14ac:dyDescent="0.25">
      <c r="A3033" s="555"/>
      <c r="B3033" s="558"/>
      <c r="C3033" s="110">
        <v>27</v>
      </c>
      <c r="D3033" s="66"/>
      <c r="E3033" s="12"/>
      <c r="F3033" s="12"/>
      <c r="G3033" s="12"/>
      <c r="H3033" s="12"/>
      <c r="I3033" s="12"/>
      <c r="J3033" s="12"/>
      <c r="K3033" s="12"/>
      <c r="L3033" s="12"/>
      <c r="M3033" s="12"/>
      <c r="N3033" s="12"/>
      <c r="O3033" s="12"/>
      <c r="P3033" s="55">
        <f t="shared" si="154"/>
        <v>0</v>
      </c>
    </row>
    <row r="3034" spans="1:16" x14ac:dyDescent="0.25">
      <c r="B3034" s="538" t="s">
        <v>2170</v>
      </c>
      <c r="C3034" s="539"/>
      <c r="D3034" s="33">
        <f t="shared" ref="D3034:P3034" si="155">D7+D269+D748+D1499+D1865+D2365+D2549+D2858+D2912</f>
        <v>18635323</v>
      </c>
      <c r="E3034" s="33">
        <f t="shared" si="155"/>
        <v>25143541</v>
      </c>
      <c r="F3034" s="33">
        <f t="shared" si="155"/>
        <v>25262233</v>
      </c>
      <c r="G3034" s="33">
        <f t="shared" si="155"/>
        <v>27114210</v>
      </c>
      <c r="H3034" s="33">
        <f t="shared" si="155"/>
        <v>33280981</v>
      </c>
      <c r="I3034" s="33">
        <f t="shared" si="155"/>
        <v>29716037</v>
      </c>
      <c r="J3034" s="33">
        <f t="shared" si="155"/>
        <v>25284457</v>
      </c>
      <c r="K3034" s="33">
        <f t="shared" si="155"/>
        <v>25099006</v>
      </c>
      <c r="L3034" s="33">
        <f t="shared" si="155"/>
        <v>29761966</v>
      </c>
      <c r="M3034" s="33">
        <f t="shared" si="155"/>
        <v>23898059</v>
      </c>
      <c r="N3034" s="33">
        <f t="shared" si="155"/>
        <v>23031919</v>
      </c>
      <c r="O3034" s="33">
        <f t="shared" si="155"/>
        <v>27283400</v>
      </c>
      <c r="P3034" s="33">
        <f t="shared" si="155"/>
        <v>313511132</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31496062992125984" right="0.11811023622047245" top="0.35433070866141736" bottom="0.39370078740157483" header="0" footer="0.31496062992125984"/>
  <pageSetup paperSize="5" scale="55" orientation="landscape" horizontalDpi="1200" verticalDpi="1200"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8" sqref="F8"/>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2535</v>
      </c>
      <c r="B2" s="568"/>
      <c r="C2" s="568"/>
      <c r="D2" s="568"/>
      <c r="E2" s="568"/>
      <c r="F2" s="568"/>
      <c r="G2" s="568"/>
      <c r="H2" s="568"/>
    </row>
    <row r="3" spans="1:8" ht="21" x14ac:dyDescent="0.35">
      <c r="A3" s="569" t="str">
        <f>Inconsistencias!$B$6&amp;IF(LOOKUP(Inconsistencias!$B$6,EF!$C$2:$C$1001,EF!$I$2:I$1001)="Dependencia",", Jalisco","")</f>
        <v>Jocotepec,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ht="15" customHeight="1" x14ac:dyDescent="0.25"/>
    <row r="6" spans="1:8" ht="30" customHeight="1" x14ac:dyDescent="0.25">
      <c r="A6" s="253" t="s">
        <v>2167</v>
      </c>
      <c r="B6" s="254" t="str">
        <f>"Resultado "&amp;Inconsistencias!$U$2-3</f>
        <v>Resultado 2022</v>
      </c>
      <c r="C6" s="254" t="str">
        <f>"Resultado "&amp;Inconsistencias!$U$2-2</f>
        <v>Resultado 2023</v>
      </c>
      <c r="D6" s="254" t="str">
        <f>"Resultado "&amp;Inconsistencias!$U$2-1</f>
        <v>Resultado 2024</v>
      </c>
      <c r="E6" s="254" t="str">
        <f>"Estimación "
&amp;Inconsistencias!U2</f>
        <v>Estimación 2025</v>
      </c>
      <c r="F6" s="254" t="str">
        <f>"Proyección "&amp;Inconsistencias!$U$2+1</f>
        <v>Proyección 2026</v>
      </c>
      <c r="G6" s="254" t="str">
        <f>"Proyección "&amp;Inconsistencias!$U$2+2</f>
        <v>Proyección 2027</v>
      </c>
      <c r="H6" s="255" t="str">
        <f>"Proyección "&amp;Inconsistencias!$U$2+3</f>
        <v>Proyección 2028</v>
      </c>
    </row>
    <row r="7" spans="1:8" x14ac:dyDescent="0.25">
      <c r="A7" s="29" t="s">
        <v>1752</v>
      </c>
      <c r="B7" s="30"/>
      <c r="C7" s="30"/>
      <c r="D7" s="30"/>
      <c r="E7" s="30"/>
      <c r="F7" s="30"/>
      <c r="G7" s="30"/>
      <c r="H7" s="31"/>
    </row>
    <row r="8" spans="1:8" s="34" customFormat="1" ht="30" customHeight="1" x14ac:dyDescent="0.25">
      <c r="A8" s="32" t="s">
        <v>500</v>
      </c>
      <c r="B8" s="12">
        <v>43694200</v>
      </c>
      <c r="C8" s="12">
        <v>47220020</v>
      </c>
      <c r="D8" s="12">
        <v>46252793</v>
      </c>
      <c r="E8" s="33">
        <f>'CRI-DE'!F7</f>
        <v>48315375</v>
      </c>
      <c r="F8" s="12">
        <v>49764836</v>
      </c>
      <c r="G8" s="12">
        <v>51257781</v>
      </c>
      <c r="H8" s="12">
        <v>52795514</v>
      </c>
    </row>
    <row r="9" spans="1:8" s="34" customFormat="1" ht="30" customHeight="1" x14ac:dyDescent="0.25">
      <c r="A9" s="32" t="s">
        <v>505</v>
      </c>
      <c r="B9" s="12"/>
      <c r="C9" s="12"/>
      <c r="D9" s="12"/>
      <c r="E9" s="33">
        <f>'CRI-DE'!F28</f>
        <v>0</v>
      </c>
      <c r="F9" s="12"/>
      <c r="G9" s="12"/>
      <c r="H9" s="12"/>
    </row>
    <row r="10" spans="1:8" s="34" customFormat="1" ht="30" customHeight="1" x14ac:dyDescent="0.25">
      <c r="A10" s="32" t="s">
        <v>2275</v>
      </c>
      <c r="B10" s="12">
        <v>2075427</v>
      </c>
      <c r="C10" s="12">
        <v>252780</v>
      </c>
      <c r="D10" s="12">
        <v>2220706</v>
      </c>
      <c r="E10" s="33">
        <f>'CRI-DE'!F34</f>
        <v>250000</v>
      </c>
      <c r="F10" s="12">
        <v>257500</v>
      </c>
      <c r="G10" s="12">
        <v>265225</v>
      </c>
      <c r="H10" s="12">
        <v>273182</v>
      </c>
    </row>
    <row r="11" spans="1:8" s="34" customFormat="1" ht="30" customHeight="1" x14ac:dyDescent="0.25">
      <c r="A11" s="32" t="s">
        <v>313</v>
      </c>
      <c r="B11" s="12">
        <v>44236160</v>
      </c>
      <c r="C11" s="12">
        <v>57020560</v>
      </c>
      <c r="D11" s="12">
        <v>46832688</v>
      </c>
      <c r="E11" s="33">
        <f>'CRI-DE'!F39</f>
        <v>58370097</v>
      </c>
      <c r="F11" s="12">
        <v>60121200</v>
      </c>
      <c r="G11" s="12">
        <v>61924836</v>
      </c>
      <c r="H11" s="12">
        <v>63782581</v>
      </c>
    </row>
    <row r="12" spans="1:8" s="34" customFormat="1" ht="30" customHeight="1" x14ac:dyDescent="0.25">
      <c r="A12" s="35" t="s">
        <v>501</v>
      </c>
      <c r="B12" s="12">
        <v>3706409</v>
      </c>
      <c r="C12" s="12">
        <v>5242663</v>
      </c>
      <c r="D12" s="12">
        <v>3965857</v>
      </c>
      <c r="E12" s="33">
        <f>'CRI-DE'!F71</f>
        <v>5304797</v>
      </c>
      <c r="F12" s="12">
        <v>5463941</v>
      </c>
      <c r="G12" s="12">
        <v>5627859</v>
      </c>
      <c r="H12" s="12">
        <v>5796695</v>
      </c>
    </row>
    <row r="13" spans="1:8" s="34" customFormat="1" ht="30" customHeight="1" x14ac:dyDescent="0.25">
      <c r="A13" s="35" t="s">
        <v>502</v>
      </c>
      <c r="B13" s="12">
        <v>1193559</v>
      </c>
      <c r="C13" s="12">
        <v>1022039</v>
      </c>
      <c r="D13" s="12">
        <v>1277107</v>
      </c>
      <c r="E13" s="33">
        <f>'CRI-DE'!F78</f>
        <v>400000</v>
      </c>
      <c r="F13" s="12">
        <v>412000</v>
      </c>
      <c r="G13" s="12">
        <v>424360</v>
      </c>
      <c r="H13" s="12">
        <v>437091</v>
      </c>
    </row>
    <row r="14" spans="1:8" s="34" customFormat="1" ht="30" customHeight="1" x14ac:dyDescent="0.25">
      <c r="A14" s="35" t="s">
        <v>2353</v>
      </c>
      <c r="B14" s="12"/>
      <c r="C14" s="12"/>
      <c r="D14" s="12"/>
      <c r="E14" s="33">
        <f>'CRI-DE'!F94</f>
        <v>0</v>
      </c>
      <c r="F14" s="12"/>
      <c r="G14" s="12"/>
      <c r="H14" s="12"/>
    </row>
    <row r="15" spans="1:8" s="34" customFormat="1" ht="30" customHeight="1" x14ac:dyDescent="0.25">
      <c r="A15" s="35" t="s">
        <v>568</v>
      </c>
      <c r="B15" s="12">
        <v>98886693</v>
      </c>
      <c r="C15" s="12">
        <v>115918974</v>
      </c>
      <c r="D15" s="12">
        <v>105808755</v>
      </c>
      <c r="E15" s="33">
        <f>'CRI-DE'!F109</f>
        <v>133374128</v>
      </c>
      <c r="F15" s="12">
        <v>137375352</v>
      </c>
      <c r="G15" s="12">
        <v>141496613</v>
      </c>
      <c r="H15" s="12">
        <v>145741512</v>
      </c>
    </row>
    <row r="16" spans="1:8" s="34" customFormat="1" ht="30" customHeight="1" x14ac:dyDescent="0.25">
      <c r="A16" s="35" t="s">
        <v>444</v>
      </c>
      <c r="B16" s="12">
        <v>3110630</v>
      </c>
      <c r="C16" s="12">
        <v>3871917</v>
      </c>
      <c r="D16" s="12">
        <v>3119017</v>
      </c>
      <c r="E16" s="33">
        <f>'CRI-DE'!F130</f>
        <v>3383228</v>
      </c>
      <c r="F16" s="12">
        <v>3484725</v>
      </c>
      <c r="G16" s="12">
        <v>3589267</v>
      </c>
      <c r="H16" s="12">
        <v>3696945</v>
      </c>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2354</v>
      </c>
      <c r="B19" s="12"/>
      <c r="C19" s="12"/>
      <c r="D19" s="12"/>
      <c r="E19" s="33">
        <v>0</v>
      </c>
      <c r="F19" s="12"/>
      <c r="G19" s="12"/>
      <c r="H19" s="12"/>
    </row>
    <row r="20" spans="1:8" ht="15" customHeight="1" x14ac:dyDescent="0.25">
      <c r="A20" s="37" t="s">
        <v>2355</v>
      </c>
      <c r="B20" s="38">
        <f>SUM(B8:B19)</f>
        <v>196903078</v>
      </c>
      <c r="C20" s="38">
        <f t="shared" ref="C20:H20" si="0">SUM(C8:C19)</f>
        <v>230548953</v>
      </c>
      <c r="D20" s="38">
        <f t="shared" si="0"/>
        <v>209476923</v>
      </c>
      <c r="E20" s="38">
        <f t="shared" si="0"/>
        <v>249397625</v>
      </c>
      <c r="F20" s="38">
        <f t="shared" si="0"/>
        <v>256879554</v>
      </c>
      <c r="G20" s="38">
        <f t="shared" si="0"/>
        <v>264585941</v>
      </c>
      <c r="H20" s="38">
        <f t="shared" si="0"/>
        <v>272523520</v>
      </c>
    </row>
    <row r="21" spans="1:8" ht="15" customHeight="1" x14ac:dyDescent="0.25">
      <c r="A21" s="174" t="s">
        <v>2356</v>
      </c>
      <c r="B21" s="177"/>
      <c r="C21" s="177"/>
      <c r="D21" s="178"/>
      <c r="E21" s="38">
        <f>'CRI-DE'!D157</f>
        <v>0</v>
      </c>
      <c r="F21" s="176"/>
      <c r="G21" s="175"/>
      <c r="H21" s="63"/>
    </row>
    <row r="22" spans="1:8" ht="15" customHeight="1" x14ac:dyDescent="0.25">
      <c r="A22" s="174" t="s">
        <v>2357</v>
      </c>
      <c r="B22" s="177"/>
      <c r="C22" s="177"/>
      <c r="D22" s="178"/>
      <c r="E22" s="38">
        <f>E20+E21</f>
        <v>249397625</v>
      </c>
      <c r="F22" s="176"/>
      <c r="G22" s="175"/>
      <c r="H22" s="63"/>
    </row>
    <row r="23" spans="1:8" x14ac:dyDescent="0.25">
      <c r="A23" s="29" t="s">
        <v>2358</v>
      </c>
      <c r="B23" s="30"/>
      <c r="C23" s="30"/>
      <c r="D23" s="30"/>
      <c r="E23" s="30"/>
      <c r="F23" s="30"/>
      <c r="G23" s="30"/>
      <c r="H23" s="31"/>
    </row>
    <row r="24" spans="1:8" s="34" customFormat="1" ht="30" customHeight="1" x14ac:dyDescent="0.25">
      <c r="A24" s="39" t="s">
        <v>581</v>
      </c>
      <c r="B24" s="40">
        <v>50783099</v>
      </c>
      <c r="C24" s="40">
        <v>61339694</v>
      </c>
      <c r="D24" s="40">
        <v>61338324</v>
      </c>
      <c r="E24" s="33">
        <f>'CRI-DE'!E122</f>
        <v>64113507</v>
      </c>
      <c r="F24" s="40">
        <v>66036912</v>
      </c>
      <c r="G24" s="40">
        <v>68018019</v>
      </c>
      <c r="H24" s="40">
        <v>70058560</v>
      </c>
    </row>
    <row r="25" spans="1:8" s="34" customFormat="1" ht="30" customHeight="1" x14ac:dyDescent="0.25">
      <c r="A25" s="39" t="s">
        <v>584</v>
      </c>
      <c r="B25" s="40">
        <v>1948100</v>
      </c>
      <c r="C25" s="40">
        <v>7904547</v>
      </c>
      <c r="D25" s="40"/>
      <c r="E25" s="33">
        <f>'CRI-DE'!E125</f>
        <v>0</v>
      </c>
      <c r="F25" s="40"/>
      <c r="G25" s="40"/>
      <c r="H25" s="40"/>
    </row>
    <row r="26" spans="1:8" s="34" customFormat="1" ht="30" customHeight="1" x14ac:dyDescent="0.25">
      <c r="A26" s="39" t="s">
        <v>593</v>
      </c>
      <c r="B26" s="40">
        <v>7951000</v>
      </c>
      <c r="C26" s="40"/>
      <c r="D26" s="40"/>
      <c r="E26" s="33">
        <f>'CRI-DE'!E136</f>
        <v>0</v>
      </c>
      <c r="F26" s="40"/>
      <c r="G26" s="40"/>
      <c r="H26" s="40"/>
    </row>
    <row r="27" spans="1:8" s="34" customFormat="1" ht="30" customHeight="1" x14ac:dyDescent="0.25">
      <c r="A27" s="39" t="s">
        <v>2359</v>
      </c>
      <c r="B27" s="40"/>
      <c r="C27" s="40"/>
      <c r="D27" s="40"/>
      <c r="E27" s="33">
        <f>'CRI-DE'!E139</f>
        <v>0</v>
      </c>
      <c r="F27" s="40"/>
      <c r="G27" s="40"/>
      <c r="H27" s="40"/>
    </row>
    <row r="28" spans="1:8" s="34" customFormat="1" ht="30" customHeight="1" x14ac:dyDescent="0.25">
      <c r="A28" s="39" t="s">
        <v>2360</v>
      </c>
      <c r="B28" s="40"/>
      <c r="C28" s="40"/>
      <c r="D28" s="40"/>
      <c r="E28" s="33">
        <v>0</v>
      </c>
      <c r="F28" s="40"/>
      <c r="G28" s="40"/>
      <c r="H28" s="40"/>
    </row>
    <row r="29" spans="1:8" x14ac:dyDescent="0.25">
      <c r="A29" s="37" t="s">
        <v>2361</v>
      </c>
      <c r="B29" s="38">
        <f t="shared" ref="B29:H29" si="1">SUM(B24:B28)</f>
        <v>60682199</v>
      </c>
      <c r="C29" s="38">
        <f t="shared" si="1"/>
        <v>69244241</v>
      </c>
      <c r="D29" s="38">
        <f t="shared" si="1"/>
        <v>61338324</v>
      </c>
      <c r="E29" s="38">
        <f t="shared" si="1"/>
        <v>64113507</v>
      </c>
      <c r="F29" s="38">
        <f t="shared" si="1"/>
        <v>66036912</v>
      </c>
      <c r="G29" s="38">
        <f t="shared" si="1"/>
        <v>68018019</v>
      </c>
      <c r="H29" s="38">
        <f t="shared" si="1"/>
        <v>70058560</v>
      </c>
    </row>
    <row r="30" spans="1:8" x14ac:dyDescent="0.25">
      <c r="A30" s="37" t="s">
        <v>2362</v>
      </c>
      <c r="B30" s="177"/>
      <c r="C30" s="177"/>
      <c r="D30" s="178"/>
      <c r="E30" s="38">
        <f>'CRI-DE'!E157</f>
        <v>0</v>
      </c>
      <c r="F30" s="177"/>
      <c r="G30" s="177"/>
      <c r="H30" s="178"/>
    </row>
    <row r="31" spans="1:8" x14ac:dyDescent="0.25">
      <c r="A31" s="37" t="s">
        <v>2357</v>
      </c>
      <c r="B31" s="177"/>
      <c r="C31" s="177"/>
      <c r="D31" s="178"/>
      <c r="E31" s="38">
        <f>E29+E30</f>
        <v>64113507</v>
      </c>
      <c r="F31" s="177"/>
      <c r="G31" s="177"/>
      <c r="H31" s="178"/>
    </row>
    <row r="32" spans="1:8" s="34" customFormat="1" ht="30" customHeight="1" x14ac:dyDescent="0.25">
      <c r="A32" s="35" t="s">
        <v>2363</v>
      </c>
      <c r="B32" s="33">
        <f>B40</f>
        <v>0</v>
      </c>
      <c r="C32" s="33">
        <f>C40</f>
        <v>0</v>
      </c>
      <c r="D32" s="33">
        <f>D40</f>
        <v>0</v>
      </c>
      <c r="E32" s="33">
        <f>E40</f>
        <v>0</v>
      </c>
      <c r="F32" s="33">
        <f t="shared" ref="F32:H32" si="2">F40</f>
        <v>0</v>
      </c>
      <c r="G32" s="33">
        <f t="shared" si="2"/>
        <v>0</v>
      </c>
      <c r="H32" s="33">
        <f t="shared" si="2"/>
        <v>0</v>
      </c>
    </row>
    <row r="33" spans="1:9" x14ac:dyDescent="0.25">
      <c r="A33" s="43" t="s">
        <v>2364</v>
      </c>
      <c r="B33" s="44">
        <f>B20+B29+B32</f>
        <v>257585277</v>
      </c>
      <c r="C33" s="44">
        <f t="shared" ref="C33:H33" si="3">C20+C29+C32</f>
        <v>299793194</v>
      </c>
      <c r="D33" s="44">
        <f t="shared" si="3"/>
        <v>270815247</v>
      </c>
      <c r="E33" s="44">
        <f>E20+E29+E32</f>
        <v>313511132</v>
      </c>
      <c r="F33" s="44">
        <f t="shared" si="3"/>
        <v>322916466</v>
      </c>
      <c r="G33" s="44">
        <f t="shared" si="3"/>
        <v>332603960</v>
      </c>
      <c r="H33" s="44">
        <f t="shared" si="3"/>
        <v>342582080</v>
      </c>
    </row>
    <row r="34" spans="1:9" x14ac:dyDescent="0.25">
      <c r="A34" s="163" t="s">
        <v>2365</v>
      </c>
      <c r="B34" s="162"/>
      <c r="C34" s="162"/>
      <c r="D34" s="164"/>
      <c r="E34" s="44">
        <f>E21+E30</f>
        <v>0</v>
      </c>
      <c r="F34" s="44"/>
      <c r="G34" s="44"/>
      <c r="H34" s="44"/>
    </row>
    <row r="35" spans="1:9" x14ac:dyDescent="0.25">
      <c r="A35" s="163" t="s">
        <v>2366</v>
      </c>
      <c r="B35" s="162"/>
      <c r="C35" s="162"/>
      <c r="D35" s="164"/>
      <c r="E35" s="44">
        <f>E33+E34</f>
        <v>313511132</v>
      </c>
      <c r="F35" s="44"/>
      <c r="G35" s="44"/>
      <c r="H35" s="44"/>
    </row>
    <row r="36" spans="1:9" x14ac:dyDescent="0.25">
      <c r="A36" s="45"/>
      <c r="B36" s="41"/>
      <c r="C36" s="41"/>
      <c r="D36" s="41"/>
      <c r="E36" s="41"/>
      <c r="F36" s="46"/>
      <c r="G36" s="46"/>
      <c r="H36" s="46"/>
    </row>
    <row r="37" spans="1:9" x14ac:dyDescent="0.25">
      <c r="A37" s="47" t="s">
        <v>2367</v>
      </c>
      <c r="B37" s="41"/>
      <c r="C37" s="41"/>
      <c r="D37" s="41"/>
      <c r="E37" s="41"/>
      <c r="F37" s="41"/>
      <c r="G37" s="41"/>
      <c r="H37" s="42"/>
    </row>
    <row r="38" spans="1:9" ht="30" x14ac:dyDescent="0.25">
      <c r="A38" s="48" t="s">
        <v>2368</v>
      </c>
      <c r="B38" s="40"/>
      <c r="C38" s="40"/>
      <c r="D38" s="40"/>
      <c r="E38" s="33">
        <f>'CRI-DE'!D151</f>
        <v>0</v>
      </c>
      <c r="F38" s="40"/>
      <c r="G38" s="40"/>
      <c r="H38" s="40"/>
    </row>
    <row r="39" spans="1:9" ht="30" x14ac:dyDescent="0.25">
      <c r="A39" s="48" t="s">
        <v>2369</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2139807356</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51181102362204722" right="0.51181102362204722" top="0.35433070866141736" bottom="0.39370078740157483" header="0" footer="0.31496062992125984"/>
  <pageSetup paperSize="5" scale="60" orientation="landscape" horizontalDpi="1200" verticalDpi="1200"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G26" sqref="G26"/>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2536</v>
      </c>
      <c r="B2" s="568"/>
      <c r="C2" s="568"/>
      <c r="D2" s="568"/>
      <c r="E2" s="568"/>
      <c r="F2" s="568"/>
      <c r="G2" s="568"/>
      <c r="H2" s="568"/>
    </row>
    <row r="3" spans="1:8" ht="21" x14ac:dyDescent="0.35">
      <c r="A3" s="569" t="str">
        <f>Inconsistencias!$B$6&amp;IF(LOOKUP(Inconsistencias!$B$6,EF!$C$2:$C$1001,EF!$I$2:I$1001)="Dependencia",", Jalisco","")</f>
        <v>Jocotepec,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x14ac:dyDescent="0.25"/>
    <row r="6" spans="1:8" ht="30" customHeight="1" x14ac:dyDescent="0.25">
      <c r="A6" s="253" t="s">
        <v>2167</v>
      </c>
      <c r="B6" s="254" t="str">
        <f>'CRI-RYP'!B6</f>
        <v>Resultado 2022</v>
      </c>
      <c r="C6" s="254" t="str">
        <f>'CRI-RYP'!C6</f>
        <v>Resultado 2023</v>
      </c>
      <c r="D6" s="254" t="str">
        <f>'CRI-RYP'!D6</f>
        <v>Resultado 2024</v>
      </c>
      <c r="E6" s="254" t="str">
        <f>'CRI-RYP'!E6</f>
        <v>Estimación 2025</v>
      </c>
      <c r="F6" s="254" t="str">
        <f>'CRI-RYP'!F6</f>
        <v>Proyección 2026</v>
      </c>
      <c r="G6" s="254" t="str">
        <f>'CRI-RYP'!G6</f>
        <v>Proyección 2027</v>
      </c>
      <c r="H6" s="255" t="str">
        <f>'CRI-RYP'!H6</f>
        <v>Proyección 2028</v>
      </c>
    </row>
    <row r="7" spans="1:8" x14ac:dyDescent="0.25">
      <c r="A7" s="29" t="s">
        <v>2370</v>
      </c>
      <c r="B7" s="30"/>
      <c r="C7" s="30"/>
      <c r="D7" s="30"/>
      <c r="E7" s="30"/>
      <c r="F7" s="30"/>
      <c r="G7" s="30"/>
      <c r="H7" s="31"/>
    </row>
    <row r="8" spans="1:8" s="34" customFormat="1" ht="30" customHeight="1" x14ac:dyDescent="0.25">
      <c r="A8" s="32" t="s">
        <v>2371</v>
      </c>
      <c r="B8" s="12">
        <v>67358506</v>
      </c>
      <c r="C8" s="12">
        <v>68588373</v>
      </c>
      <c r="D8" s="12">
        <v>73137883</v>
      </c>
      <c r="E8" s="33">
        <f>SUM('COG-FF'!C8:I8)</f>
        <v>91942665</v>
      </c>
      <c r="F8" s="12">
        <v>94700945</v>
      </c>
      <c r="G8" s="12">
        <v>97541974</v>
      </c>
      <c r="H8" s="12">
        <v>100468233</v>
      </c>
    </row>
    <row r="9" spans="1:8" s="34" customFormat="1" ht="30" customHeight="1" x14ac:dyDescent="0.25">
      <c r="A9" s="32" t="s">
        <v>2283</v>
      </c>
      <c r="B9" s="12">
        <v>42236378</v>
      </c>
      <c r="C9" s="12">
        <v>46708080</v>
      </c>
      <c r="D9" s="12">
        <v>46113500</v>
      </c>
      <c r="E9" s="33">
        <f>SUM('COG-FF'!C45:I45)</f>
        <v>41835000</v>
      </c>
      <c r="F9" s="12">
        <v>43090050</v>
      </c>
      <c r="G9" s="12">
        <v>44382752</v>
      </c>
      <c r="H9" s="12">
        <v>45714235</v>
      </c>
    </row>
    <row r="10" spans="1:8" s="34" customFormat="1" ht="30" customHeight="1" x14ac:dyDescent="0.25">
      <c r="A10" s="32" t="s">
        <v>2292</v>
      </c>
      <c r="B10" s="12">
        <v>42923512</v>
      </c>
      <c r="C10" s="12">
        <v>42008739</v>
      </c>
      <c r="D10" s="12">
        <v>43043000</v>
      </c>
      <c r="E10" s="33">
        <f>SUM('COG-FF'!C110:I110)</f>
        <v>50386000</v>
      </c>
      <c r="F10" s="12">
        <v>51897580</v>
      </c>
      <c r="G10" s="12">
        <v>53454507</v>
      </c>
      <c r="H10" s="12">
        <v>55058142</v>
      </c>
    </row>
    <row r="11" spans="1:8" s="34" customFormat="1" ht="30" customHeight="1" x14ac:dyDescent="0.25">
      <c r="A11" s="32" t="s">
        <v>2372</v>
      </c>
      <c r="B11" s="12">
        <v>14759904</v>
      </c>
      <c r="C11" s="12">
        <v>17303256</v>
      </c>
      <c r="D11" s="12">
        <v>17886532</v>
      </c>
      <c r="E11" s="33">
        <f>SUM('COG-FF'!C195:I195)</f>
        <v>19835752</v>
      </c>
      <c r="F11" s="12">
        <v>20430825</v>
      </c>
      <c r="G11" s="12">
        <v>21043750</v>
      </c>
      <c r="H11" s="12">
        <v>21675063</v>
      </c>
    </row>
    <row r="12" spans="1:8" s="34" customFormat="1" ht="30" customHeight="1" x14ac:dyDescent="0.25">
      <c r="A12" s="35" t="s">
        <v>2373</v>
      </c>
      <c r="B12" s="12">
        <v>2864777</v>
      </c>
      <c r="C12" s="12">
        <v>3735476</v>
      </c>
      <c r="D12" s="12">
        <v>3255002</v>
      </c>
      <c r="E12" s="33">
        <f>SUM('COG-FF'!C255:I255)</f>
        <v>1050000</v>
      </c>
      <c r="F12" s="12">
        <v>1081500</v>
      </c>
      <c r="G12" s="12">
        <v>1113945</v>
      </c>
      <c r="H12" s="12">
        <v>1147363</v>
      </c>
    </row>
    <row r="13" spans="1:8" s="34" customFormat="1" ht="30" customHeight="1" x14ac:dyDescent="0.25">
      <c r="A13" s="35" t="s">
        <v>2328</v>
      </c>
      <c r="B13" s="12">
        <v>13123183</v>
      </c>
      <c r="C13" s="12">
        <v>39673955</v>
      </c>
      <c r="D13" s="12">
        <v>19205760</v>
      </c>
      <c r="E13" s="33">
        <f>SUM('COG-FF'!C314:I314)</f>
        <v>36709101</v>
      </c>
      <c r="F13" s="12">
        <v>37810374</v>
      </c>
      <c r="G13" s="12">
        <v>38944685</v>
      </c>
      <c r="H13" s="12">
        <v>40113026</v>
      </c>
    </row>
    <row r="14" spans="1:8" s="34" customFormat="1" ht="30" customHeight="1" x14ac:dyDescent="0.25">
      <c r="A14" s="35" t="s">
        <v>2332</v>
      </c>
      <c r="B14" s="12"/>
      <c r="C14" s="12"/>
      <c r="D14" s="12"/>
      <c r="E14" s="33">
        <f>SUM('COG-FF'!C336:I336)</f>
        <v>0</v>
      </c>
      <c r="F14" s="12"/>
      <c r="G14" s="12"/>
      <c r="H14" s="12"/>
    </row>
    <row r="15" spans="1:8" s="34" customFormat="1" ht="30" customHeight="1" x14ac:dyDescent="0.25">
      <c r="A15" s="35" t="s">
        <v>2341</v>
      </c>
      <c r="B15" s="12"/>
      <c r="C15" s="12"/>
      <c r="D15" s="12"/>
      <c r="E15" s="33">
        <f>SUM('COG-FF'!C384:I384)</f>
        <v>0</v>
      </c>
      <c r="F15" s="12"/>
      <c r="G15" s="12"/>
      <c r="H15" s="12"/>
    </row>
    <row r="16" spans="1:8" s="34" customFormat="1" ht="30" customHeight="1" x14ac:dyDescent="0.25">
      <c r="A16" s="35" t="s">
        <v>2342</v>
      </c>
      <c r="B16" s="12">
        <v>21587818</v>
      </c>
      <c r="C16" s="12">
        <v>12531074</v>
      </c>
      <c r="D16" s="12">
        <v>6835246</v>
      </c>
      <c r="E16" s="33">
        <f>SUM('COG-FF'!C402:I402)</f>
        <v>7639107</v>
      </c>
      <c r="F16" s="12">
        <v>7868280</v>
      </c>
      <c r="G16" s="12">
        <v>8104328</v>
      </c>
      <c r="H16" s="12">
        <v>8347458</v>
      </c>
    </row>
    <row r="17" spans="1:8" s="34" customFormat="1" x14ac:dyDescent="0.25">
      <c r="A17" s="79" t="s">
        <v>2374</v>
      </c>
      <c r="B17" s="38">
        <f t="shared" ref="B17:H17" si="0">SUM(B8:B16)</f>
        <v>204854078</v>
      </c>
      <c r="C17" s="38">
        <f t="shared" si="0"/>
        <v>230548953</v>
      </c>
      <c r="D17" s="38">
        <f t="shared" si="0"/>
        <v>209476923</v>
      </c>
      <c r="E17" s="38">
        <f t="shared" si="0"/>
        <v>249397625</v>
      </c>
      <c r="F17" s="38">
        <f t="shared" si="0"/>
        <v>256879554</v>
      </c>
      <c r="G17" s="38">
        <f t="shared" si="0"/>
        <v>264585941</v>
      </c>
      <c r="H17" s="38">
        <f t="shared" si="0"/>
        <v>272523520</v>
      </c>
    </row>
    <row r="18" spans="1:8" s="34" customFormat="1" x14ac:dyDescent="0.25">
      <c r="A18" s="29" t="s">
        <v>2375</v>
      </c>
      <c r="B18" s="30"/>
      <c r="C18" s="30"/>
      <c r="D18" s="30"/>
      <c r="E18" s="30"/>
      <c r="F18" s="30"/>
      <c r="G18" s="30"/>
      <c r="H18" s="31"/>
    </row>
    <row r="19" spans="1:8" s="34" customFormat="1" ht="30" customHeight="1" x14ac:dyDescent="0.25">
      <c r="A19" s="32" t="s">
        <v>2371</v>
      </c>
      <c r="B19" s="40">
        <v>13789588</v>
      </c>
      <c r="C19" s="40">
        <v>14761848</v>
      </c>
      <c r="D19" s="40">
        <v>15817792</v>
      </c>
      <c r="E19" s="33">
        <f>SUM('COG-FF'!J8:L8)</f>
        <v>3260667</v>
      </c>
      <c r="F19" s="40">
        <v>3358487</v>
      </c>
      <c r="G19" s="40">
        <v>3459242</v>
      </c>
      <c r="H19" s="40">
        <v>3563019</v>
      </c>
    </row>
    <row r="20" spans="1:8" ht="30" customHeight="1" x14ac:dyDescent="0.25">
      <c r="A20" s="32" t="s">
        <v>2283</v>
      </c>
      <c r="B20" s="40">
        <v>1015145</v>
      </c>
      <c r="C20" s="40">
        <v>3107695</v>
      </c>
      <c r="D20" s="40">
        <v>2830000</v>
      </c>
      <c r="E20" s="33">
        <f>SUM('COG-FF'!J45:L45)</f>
        <v>10345000</v>
      </c>
      <c r="F20" s="40">
        <v>10655350</v>
      </c>
      <c r="G20" s="40">
        <v>10975010</v>
      </c>
      <c r="H20" s="40">
        <v>11304260</v>
      </c>
    </row>
    <row r="21" spans="1:8" ht="30" customHeight="1" x14ac:dyDescent="0.25">
      <c r="A21" s="32" t="s">
        <v>2292</v>
      </c>
      <c r="B21" s="40">
        <v>21261026</v>
      </c>
      <c r="C21" s="40">
        <v>23897557</v>
      </c>
      <c r="D21" s="40">
        <v>22730000</v>
      </c>
      <c r="E21" s="33">
        <f>SUM('COG-FF'!J110:L110)</f>
        <v>25545000</v>
      </c>
      <c r="F21" s="40">
        <v>26311350</v>
      </c>
      <c r="G21" s="40">
        <v>27100690</v>
      </c>
      <c r="H21" s="40">
        <v>27913711</v>
      </c>
    </row>
    <row r="22" spans="1:8" ht="30" customHeight="1" x14ac:dyDescent="0.25">
      <c r="A22" s="32" t="s">
        <v>2372</v>
      </c>
      <c r="B22" s="40">
        <v>150000</v>
      </c>
      <c r="C22" s="40"/>
      <c r="D22" s="40"/>
      <c r="E22" s="33">
        <f>SUM('COG-FF'!J195:L195)</f>
        <v>0</v>
      </c>
      <c r="F22" s="40"/>
      <c r="G22" s="40"/>
      <c r="H22" s="40"/>
    </row>
    <row r="23" spans="1:8" ht="30" customHeight="1" x14ac:dyDescent="0.25">
      <c r="A23" s="35" t="s">
        <v>2373</v>
      </c>
      <c r="B23" s="40">
        <v>884158</v>
      </c>
      <c r="C23" s="40">
        <v>1089802</v>
      </c>
      <c r="D23" s="40">
        <v>644998</v>
      </c>
      <c r="E23" s="33">
        <f>SUM('COG-FF'!J255:L255)</f>
        <v>2250000</v>
      </c>
      <c r="F23" s="40">
        <v>2317500</v>
      </c>
      <c r="G23" s="40">
        <v>2387025</v>
      </c>
      <c r="H23" s="40">
        <v>2458636</v>
      </c>
    </row>
    <row r="24" spans="1:8" ht="30" customHeight="1" x14ac:dyDescent="0.25">
      <c r="A24" s="35" t="s">
        <v>2328</v>
      </c>
      <c r="B24" s="40">
        <v>13677661</v>
      </c>
      <c r="C24" s="40">
        <v>22480095</v>
      </c>
      <c r="D24" s="40">
        <v>16189740</v>
      </c>
      <c r="E24" s="33">
        <f>SUM('COG-FF'!J314:L314)</f>
        <v>22712840</v>
      </c>
      <c r="F24" s="40">
        <v>23394225</v>
      </c>
      <c r="G24" s="40">
        <v>24096052</v>
      </c>
      <c r="H24" s="40">
        <v>24818934</v>
      </c>
    </row>
    <row r="25" spans="1:8" ht="30" customHeight="1" x14ac:dyDescent="0.25">
      <c r="A25" s="35" t="s">
        <v>2332</v>
      </c>
      <c r="B25" s="40"/>
      <c r="C25" s="40"/>
      <c r="D25" s="40"/>
      <c r="E25" s="33">
        <f>SUM('COG-FF'!J336:L336)</f>
        <v>0</v>
      </c>
      <c r="F25" s="40"/>
      <c r="G25" s="40"/>
      <c r="H25" s="40"/>
    </row>
    <row r="26" spans="1:8" ht="30" customHeight="1" x14ac:dyDescent="0.25">
      <c r="A26" s="35" t="s">
        <v>2341</v>
      </c>
      <c r="B26" s="40"/>
      <c r="C26" s="40"/>
      <c r="D26" s="40"/>
      <c r="E26" s="33">
        <f>SUM('COG-FF'!J384:L384)</f>
        <v>0</v>
      </c>
      <c r="F26" s="40"/>
      <c r="G26" s="40"/>
      <c r="H26" s="40"/>
    </row>
    <row r="27" spans="1:8" ht="30" customHeight="1" x14ac:dyDescent="0.25">
      <c r="A27" s="35" t="s">
        <v>2342</v>
      </c>
      <c r="B27" s="40">
        <v>1953621</v>
      </c>
      <c r="C27" s="40">
        <v>3907244</v>
      </c>
      <c r="D27" s="40">
        <v>3125794</v>
      </c>
      <c r="E27" s="33">
        <f>SUM('COG-FF'!J402:L402)</f>
        <v>0</v>
      </c>
      <c r="F27" s="40"/>
      <c r="G27" s="40"/>
      <c r="H27" s="40"/>
    </row>
    <row r="28" spans="1:8" s="34" customFormat="1" x14ac:dyDescent="0.25">
      <c r="A28" s="79" t="s">
        <v>2376</v>
      </c>
      <c r="B28" s="38">
        <f t="shared" ref="B28:H28" si="1">SUM(B19:B27)</f>
        <v>52731199</v>
      </c>
      <c r="C28" s="38">
        <f t="shared" si="1"/>
        <v>69244241</v>
      </c>
      <c r="D28" s="38">
        <f t="shared" si="1"/>
        <v>61338324</v>
      </c>
      <c r="E28" s="38">
        <f t="shared" si="1"/>
        <v>64113507</v>
      </c>
      <c r="F28" s="38">
        <f t="shared" si="1"/>
        <v>66036912</v>
      </c>
      <c r="G28" s="38">
        <f t="shared" si="1"/>
        <v>68018019</v>
      </c>
      <c r="H28" s="38">
        <f t="shared" si="1"/>
        <v>70058560</v>
      </c>
    </row>
    <row r="29" spans="1:8" s="34" customFormat="1" x14ac:dyDescent="0.25">
      <c r="A29" s="80" t="s">
        <v>2170</v>
      </c>
      <c r="B29" s="81">
        <f>B17+B28</f>
        <v>257585277</v>
      </c>
      <c r="C29" s="81">
        <f t="shared" ref="C29:H29" si="2">C17+C28</f>
        <v>299793194</v>
      </c>
      <c r="D29" s="81">
        <f t="shared" si="2"/>
        <v>270815247</v>
      </c>
      <c r="E29" s="81">
        <f t="shared" si="2"/>
        <v>313511132</v>
      </c>
      <c r="F29" s="81">
        <f t="shared" si="2"/>
        <v>322916466</v>
      </c>
      <c r="G29" s="81">
        <f t="shared" si="2"/>
        <v>332603960</v>
      </c>
      <c r="H29" s="81">
        <f t="shared" si="2"/>
        <v>342582080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2139807356</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35433070866141736" bottom="0.39370078740157483" header="0" footer="0.31496062992125984"/>
  <pageSetup paperSize="5" scale="70" orientation="landscape" horizontalDpi="1200" verticalDpi="1200"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C79" sqref="C79"/>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2537</v>
      </c>
      <c r="B2" s="569"/>
      <c r="C2" s="569"/>
      <c r="D2" s="569"/>
    </row>
    <row r="3" spans="1:4" ht="49.7" customHeight="1" x14ac:dyDescent="0.25">
      <c r="A3" s="578" t="str">
        <f>Inconsistencias!$B$6&amp;IF(LOOKUP(Inconsistencias!$B$6,EF!$C$2:$C$1001,EF!$I$2:I$1001)="Dependencia",", Jalisco","")</f>
        <v>Jocotepec, Jalisco</v>
      </c>
      <c r="B3" s="578"/>
      <c r="C3" s="578"/>
      <c r="D3" s="578"/>
    </row>
    <row r="4" spans="1:4" ht="18.75" x14ac:dyDescent="0.3">
      <c r="A4" s="570" t="str">
        <f>"Ejercicio Fiscal "&amp;Inconsistencias!U2</f>
        <v>Ejercicio Fiscal 2025</v>
      </c>
      <c r="B4" s="570"/>
      <c r="C4" s="570"/>
      <c r="D4" s="570"/>
    </row>
    <row r="5" spans="1:4" x14ac:dyDescent="0.25"/>
    <row r="6" spans="1:4" ht="15.75" customHeight="1" x14ac:dyDescent="0.25">
      <c r="A6" s="571" t="s">
        <v>719</v>
      </c>
      <c r="B6" s="572" t="s">
        <v>2241</v>
      </c>
      <c r="C6" s="574" t="s">
        <v>2242</v>
      </c>
      <c r="D6" s="576" t="s">
        <v>2243</v>
      </c>
    </row>
    <row r="7" spans="1:4" x14ac:dyDescent="0.25">
      <c r="A7" s="571"/>
      <c r="B7" s="573"/>
      <c r="C7" s="575"/>
      <c r="D7" s="577"/>
    </row>
    <row r="8" spans="1:4" ht="15" customHeight="1" x14ac:dyDescent="0.25">
      <c r="A8" s="95" t="s">
        <v>731</v>
      </c>
      <c r="B8" s="96"/>
      <c r="C8" s="152" t="s">
        <v>2377</v>
      </c>
      <c r="D8" s="152"/>
    </row>
    <row r="9" spans="1:4" ht="15" customHeight="1" x14ac:dyDescent="0.25">
      <c r="A9" s="95" t="s">
        <v>720</v>
      </c>
      <c r="B9" s="96"/>
      <c r="C9" s="152" t="s">
        <v>2378</v>
      </c>
      <c r="D9" s="152"/>
    </row>
    <row r="10" spans="1:4" ht="15" customHeight="1" x14ac:dyDescent="0.25">
      <c r="A10" s="95" t="s">
        <v>721</v>
      </c>
      <c r="B10" s="96"/>
      <c r="C10" s="152" t="s">
        <v>2379</v>
      </c>
      <c r="D10" s="152"/>
    </row>
    <row r="11" spans="1:4" ht="15" customHeight="1" x14ac:dyDescent="0.25">
      <c r="A11" s="97" t="s">
        <v>2787</v>
      </c>
      <c r="B11" s="100">
        <v>101</v>
      </c>
      <c r="C11" s="98" t="s">
        <v>2788</v>
      </c>
      <c r="D11" s="99">
        <v>3846332</v>
      </c>
    </row>
    <row r="12" spans="1:4" ht="15" customHeight="1" x14ac:dyDescent="0.25">
      <c r="A12" s="97" t="s">
        <v>2787</v>
      </c>
      <c r="B12" s="100">
        <v>102</v>
      </c>
      <c r="C12" s="98" t="s">
        <v>2789</v>
      </c>
      <c r="D12" s="99">
        <v>16429121</v>
      </c>
    </row>
    <row r="13" spans="1:4" x14ac:dyDescent="0.25">
      <c r="A13" s="97" t="s">
        <v>2787</v>
      </c>
      <c r="B13" s="100">
        <v>103</v>
      </c>
      <c r="C13" s="101" t="s">
        <v>2790</v>
      </c>
      <c r="D13" s="99">
        <v>14142015</v>
      </c>
    </row>
    <row r="14" spans="1:4" x14ac:dyDescent="0.25">
      <c r="A14" s="97" t="s">
        <v>2787</v>
      </c>
      <c r="B14" s="100">
        <v>104</v>
      </c>
      <c r="C14" s="101" t="s">
        <v>2791</v>
      </c>
      <c r="D14" s="102">
        <v>28152700</v>
      </c>
    </row>
    <row r="15" spans="1:4" x14ac:dyDescent="0.25">
      <c r="A15" s="97" t="s">
        <v>2787</v>
      </c>
      <c r="B15" s="100">
        <v>105</v>
      </c>
      <c r="C15" s="101" t="s">
        <v>2792</v>
      </c>
      <c r="D15" s="99">
        <v>1806335</v>
      </c>
    </row>
    <row r="16" spans="1:4" x14ac:dyDescent="0.25">
      <c r="A16" s="97" t="s">
        <v>2787</v>
      </c>
      <c r="B16" s="100">
        <v>106</v>
      </c>
      <c r="C16" s="101" t="s">
        <v>2793</v>
      </c>
      <c r="D16" s="99">
        <v>4613851</v>
      </c>
    </row>
    <row r="17" spans="1:4" x14ac:dyDescent="0.25">
      <c r="A17" s="97" t="s">
        <v>2787</v>
      </c>
      <c r="B17" s="100">
        <v>107</v>
      </c>
      <c r="C17" s="101" t="s">
        <v>2794</v>
      </c>
      <c r="D17" s="99">
        <v>6201000</v>
      </c>
    </row>
    <row r="18" spans="1:4" x14ac:dyDescent="0.25">
      <c r="A18" s="97" t="s">
        <v>2787</v>
      </c>
      <c r="B18" s="100">
        <v>108</v>
      </c>
      <c r="C18" s="101" t="s">
        <v>2762</v>
      </c>
      <c r="D18" s="99">
        <v>8879263</v>
      </c>
    </row>
    <row r="19" spans="1:4" x14ac:dyDescent="0.25">
      <c r="A19" s="97" t="s">
        <v>2787</v>
      </c>
      <c r="B19" s="100">
        <v>109</v>
      </c>
      <c r="C19" s="101" t="s">
        <v>2795</v>
      </c>
      <c r="D19" s="102">
        <v>1220692</v>
      </c>
    </row>
    <row r="20" spans="1:4" x14ac:dyDescent="0.25">
      <c r="A20" s="97" t="s">
        <v>2787</v>
      </c>
      <c r="B20" s="100">
        <v>110</v>
      </c>
      <c r="C20" s="101" t="s">
        <v>2796</v>
      </c>
      <c r="D20" s="99">
        <v>1463447</v>
      </c>
    </row>
    <row r="21" spans="1:4" x14ac:dyDescent="0.25">
      <c r="A21" s="97" t="s">
        <v>2787</v>
      </c>
      <c r="B21" s="100">
        <v>111</v>
      </c>
      <c r="C21" s="101" t="s">
        <v>2797</v>
      </c>
      <c r="D21" s="99">
        <v>2145008</v>
      </c>
    </row>
    <row r="22" spans="1:4" x14ac:dyDescent="0.25">
      <c r="A22" s="97" t="s">
        <v>2787</v>
      </c>
      <c r="B22" s="100">
        <v>112</v>
      </c>
      <c r="C22" s="101" t="s">
        <v>2798</v>
      </c>
      <c r="D22" s="99">
        <v>2941318</v>
      </c>
    </row>
    <row r="23" spans="1:4" x14ac:dyDescent="0.25">
      <c r="A23" s="97" t="s">
        <v>2787</v>
      </c>
      <c r="B23" s="100">
        <v>113</v>
      </c>
      <c r="C23" s="101" t="s">
        <v>2799</v>
      </c>
      <c r="D23" s="99">
        <v>1770641</v>
      </c>
    </row>
    <row r="24" spans="1:4" x14ac:dyDescent="0.25">
      <c r="A24" s="97" t="s">
        <v>2787</v>
      </c>
      <c r="B24" s="100">
        <v>114</v>
      </c>
      <c r="C24" s="101" t="s">
        <v>2800</v>
      </c>
      <c r="D24" s="99">
        <v>614279</v>
      </c>
    </row>
    <row r="25" spans="1:4" x14ac:dyDescent="0.25">
      <c r="A25" s="97" t="s">
        <v>2787</v>
      </c>
      <c r="B25" s="100">
        <v>115</v>
      </c>
      <c r="C25" s="101" t="s">
        <v>2801</v>
      </c>
      <c r="D25" s="99">
        <v>5349729</v>
      </c>
    </row>
    <row r="26" spans="1:4" x14ac:dyDescent="0.25">
      <c r="A26" s="97" t="s">
        <v>2787</v>
      </c>
      <c r="B26" s="100">
        <v>116</v>
      </c>
      <c r="C26" s="101" t="s">
        <v>2802</v>
      </c>
      <c r="D26" s="99">
        <v>70353214</v>
      </c>
    </row>
    <row r="27" spans="1:4" x14ac:dyDescent="0.25">
      <c r="A27" s="97" t="s">
        <v>2787</v>
      </c>
      <c r="B27" s="100">
        <v>117</v>
      </c>
      <c r="C27" s="101" t="s">
        <v>2803</v>
      </c>
      <c r="D27" s="99">
        <v>1779135</v>
      </c>
    </row>
    <row r="28" spans="1:4" x14ac:dyDescent="0.25">
      <c r="A28" s="97" t="s">
        <v>2787</v>
      </c>
      <c r="B28" s="100">
        <v>118</v>
      </c>
      <c r="C28" s="101" t="s">
        <v>2804</v>
      </c>
      <c r="D28" s="102">
        <v>3786104</v>
      </c>
    </row>
    <row r="29" spans="1:4" x14ac:dyDescent="0.25">
      <c r="A29" s="97" t="s">
        <v>2787</v>
      </c>
      <c r="B29" s="100">
        <v>119</v>
      </c>
      <c r="C29" s="101" t="s">
        <v>2805</v>
      </c>
      <c r="D29" s="99">
        <v>55280089</v>
      </c>
    </row>
    <row r="30" spans="1:4" x14ac:dyDescent="0.25">
      <c r="A30" s="97" t="s">
        <v>2787</v>
      </c>
      <c r="B30" s="100">
        <v>120</v>
      </c>
      <c r="C30" s="101" t="s">
        <v>2806</v>
      </c>
      <c r="D30" s="99">
        <v>26535265</v>
      </c>
    </row>
    <row r="31" spans="1:4" x14ac:dyDescent="0.25">
      <c r="A31" s="97" t="s">
        <v>2787</v>
      </c>
      <c r="B31" s="100">
        <v>121</v>
      </c>
      <c r="C31" s="101" t="s">
        <v>2807</v>
      </c>
      <c r="D31" s="99">
        <v>1377447</v>
      </c>
    </row>
    <row r="32" spans="1:4" x14ac:dyDescent="0.25">
      <c r="A32" s="97" t="s">
        <v>2787</v>
      </c>
      <c r="B32" s="100">
        <v>122</v>
      </c>
      <c r="C32" s="101" t="s">
        <v>496</v>
      </c>
      <c r="D32" s="99">
        <v>20649632</v>
      </c>
    </row>
    <row r="33" spans="1:4" x14ac:dyDescent="0.25">
      <c r="A33" s="97" t="s">
        <v>2787</v>
      </c>
      <c r="B33" s="100">
        <v>123</v>
      </c>
      <c r="C33" s="101" t="s">
        <v>2784</v>
      </c>
      <c r="D33" s="102">
        <v>5056191</v>
      </c>
    </row>
    <row r="34" spans="1:4" x14ac:dyDescent="0.25">
      <c r="A34" s="97" t="s">
        <v>2787</v>
      </c>
      <c r="B34" s="100">
        <v>124</v>
      </c>
      <c r="C34" s="101" t="s">
        <v>2785</v>
      </c>
      <c r="D34" s="99">
        <v>2857465</v>
      </c>
    </row>
    <row r="35" spans="1:4" x14ac:dyDescent="0.25">
      <c r="A35" s="97" t="s">
        <v>2787</v>
      </c>
      <c r="B35" s="100">
        <v>125</v>
      </c>
      <c r="C35" s="101" t="s">
        <v>2808</v>
      </c>
      <c r="D35" s="99">
        <v>26260859</v>
      </c>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2171</v>
      </c>
      <c r="D81" s="104">
        <f>SUM(D11:D80)</f>
        <v>313511132</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35433070866141736" bottom="0.39370078740157483" header="0" footer="0.31496062992125984"/>
  <pageSetup paperSize="5" scale="78" orientation="portrait" horizontalDpi="1200" verticalDpi="1200"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22" activePane="bottomLeft" state="frozen"/>
      <selection activeCell="H14" sqref="B14:AM16"/>
      <selection pane="bottomLeft" activeCell="B7" sqref="B7"/>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2538</v>
      </c>
      <c r="B2" s="569"/>
      <c r="C2" s="569"/>
      <c r="D2" s="569"/>
      <c r="E2" s="569"/>
      <c r="F2" s="569"/>
    </row>
    <row r="3" spans="1:6" ht="54" customHeight="1" x14ac:dyDescent="0.25">
      <c r="A3" s="578" t="str">
        <f>Inconsistencias!$B$6&amp;IF(LOOKUP(Inconsistencias!$B$6,EF!$C$2:$C$1001,EF!$I$2:I$1001)="Dependencia",", Jalisco","")</f>
        <v>Jocotepec,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45" x14ac:dyDescent="0.25">
      <c r="A6" s="256" t="s">
        <v>2167</v>
      </c>
      <c r="B6" s="254" t="s">
        <v>601</v>
      </c>
      <c r="C6" s="254" t="s">
        <v>496</v>
      </c>
      <c r="D6" s="254" t="s">
        <v>2244</v>
      </c>
      <c r="E6" s="254" t="s">
        <v>2245</v>
      </c>
      <c r="F6" s="255" t="s">
        <v>2246</v>
      </c>
    </row>
    <row r="7" spans="1:6" s="34" customFormat="1" ht="30" customHeight="1" x14ac:dyDescent="0.25">
      <c r="A7" s="130" t="s">
        <v>2380</v>
      </c>
      <c r="B7" s="131"/>
      <c r="C7" s="131"/>
      <c r="D7" s="131"/>
      <c r="E7" s="131"/>
      <c r="F7" s="131"/>
    </row>
    <row r="8" spans="1:6" s="34" customFormat="1" ht="30" customHeight="1" x14ac:dyDescent="0.25">
      <c r="A8" s="35" t="s">
        <v>2381</v>
      </c>
      <c r="B8" s="98"/>
      <c r="C8" s="98"/>
      <c r="D8" s="98"/>
      <c r="E8" s="98"/>
      <c r="F8" s="98"/>
    </row>
    <row r="9" spans="1:6" s="34" customFormat="1" ht="30" customHeight="1" x14ac:dyDescent="0.25">
      <c r="A9" s="35" t="s">
        <v>2382</v>
      </c>
      <c r="B9" s="98"/>
      <c r="C9" s="98"/>
      <c r="D9" s="98"/>
      <c r="E9" s="98"/>
      <c r="F9" s="98"/>
    </row>
    <row r="10" spans="1:6" s="34" customFormat="1" ht="30" customHeight="1" x14ac:dyDescent="0.25">
      <c r="A10" s="132" t="s">
        <v>2383</v>
      </c>
      <c r="B10" s="133"/>
      <c r="C10" s="133"/>
      <c r="D10" s="133"/>
      <c r="E10" s="133"/>
      <c r="F10" s="133"/>
    </row>
    <row r="11" spans="1:6" s="34" customFormat="1" ht="30" customHeight="1" x14ac:dyDescent="0.25">
      <c r="A11" s="35" t="s">
        <v>2384</v>
      </c>
      <c r="B11" s="98"/>
      <c r="C11" s="98"/>
      <c r="D11" s="98"/>
      <c r="E11" s="98"/>
      <c r="F11" s="98"/>
    </row>
    <row r="12" spans="1:6" s="34" customFormat="1" ht="30" customHeight="1" x14ac:dyDescent="0.25">
      <c r="A12" s="35" t="s">
        <v>2385</v>
      </c>
      <c r="B12" s="98"/>
      <c r="C12" s="98"/>
      <c r="D12" s="98"/>
      <c r="E12" s="98"/>
      <c r="F12" s="98"/>
    </row>
    <row r="13" spans="1:6" s="34" customFormat="1" ht="30" customHeight="1" x14ac:dyDescent="0.25">
      <c r="A13" s="35" t="s">
        <v>2386</v>
      </c>
      <c r="B13" s="98"/>
      <c r="C13" s="98"/>
      <c r="D13" s="98"/>
      <c r="E13" s="98"/>
      <c r="F13" s="98"/>
    </row>
    <row r="14" spans="1:6" s="34" customFormat="1" ht="30" customHeight="1" x14ac:dyDescent="0.25">
      <c r="A14" s="35" t="s">
        <v>2387</v>
      </c>
      <c r="B14" s="98"/>
      <c r="C14" s="98"/>
      <c r="D14" s="98"/>
      <c r="E14" s="98"/>
      <c r="F14" s="98"/>
    </row>
    <row r="15" spans="1:6" s="34" customFormat="1" ht="30" customHeight="1" x14ac:dyDescent="0.25">
      <c r="A15" s="35" t="s">
        <v>2388</v>
      </c>
      <c r="B15" s="98"/>
      <c r="C15" s="98"/>
      <c r="D15" s="98"/>
      <c r="E15" s="98"/>
      <c r="F15" s="98"/>
    </row>
    <row r="16" spans="1:6" s="34" customFormat="1" ht="30" customHeight="1" x14ac:dyDescent="0.25">
      <c r="A16" s="35" t="s">
        <v>2385</v>
      </c>
      <c r="B16" s="98"/>
      <c r="C16" s="98"/>
      <c r="D16" s="98"/>
      <c r="E16" s="98"/>
      <c r="F16" s="98"/>
    </row>
    <row r="17" spans="1:6" s="34" customFormat="1" ht="30" customHeight="1" x14ac:dyDescent="0.25">
      <c r="A17" s="35" t="s">
        <v>2386</v>
      </c>
      <c r="B17" s="98"/>
      <c r="C17" s="98"/>
      <c r="D17" s="98"/>
      <c r="E17" s="98"/>
      <c r="F17" s="98"/>
    </row>
    <row r="18" spans="1:6" s="34" customFormat="1" ht="30" customHeight="1" x14ac:dyDescent="0.25">
      <c r="A18" s="35" t="s">
        <v>2387</v>
      </c>
      <c r="B18" s="98"/>
      <c r="C18" s="98"/>
      <c r="D18" s="98"/>
      <c r="E18" s="98"/>
      <c r="F18" s="98"/>
    </row>
    <row r="19" spans="1:6" s="34" customFormat="1" ht="30" customHeight="1" x14ac:dyDescent="0.25">
      <c r="A19" s="35" t="s">
        <v>2389</v>
      </c>
      <c r="B19" s="98"/>
      <c r="C19" s="98"/>
      <c r="D19" s="98"/>
      <c r="E19" s="98"/>
      <c r="F19" s="98"/>
    </row>
    <row r="20" spans="1:6" s="34" customFormat="1" ht="30" customHeight="1" x14ac:dyDescent="0.25">
      <c r="A20" s="35" t="s">
        <v>2390</v>
      </c>
      <c r="B20" s="98"/>
      <c r="C20" s="98"/>
      <c r="D20" s="98"/>
      <c r="E20" s="98"/>
      <c r="F20" s="98"/>
    </row>
    <row r="21" spans="1:6" s="34" customFormat="1" ht="30" customHeight="1" x14ac:dyDescent="0.25">
      <c r="A21" s="35" t="s">
        <v>2391</v>
      </c>
      <c r="B21" s="98"/>
      <c r="C21" s="98"/>
      <c r="D21" s="98"/>
      <c r="E21" s="98"/>
      <c r="F21" s="98"/>
    </row>
    <row r="22" spans="1:6" s="34" customFormat="1" ht="30" customHeight="1" x14ac:dyDescent="0.25">
      <c r="A22" s="35" t="s">
        <v>2392</v>
      </c>
      <c r="B22" s="98"/>
      <c r="C22" s="98"/>
      <c r="D22" s="98"/>
      <c r="E22" s="98"/>
      <c r="F22" s="98"/>
    </row>
    <row r="23" spans="1:6" s="34" customFormat="1" ht="30" customHeight="1" x14ac:dyDescent="0.25">
      <c r="A23" s="35" t="s">
        <v>2393</v>
      </c>
      <c r="B23" s="98"/>
      <c r="C23" s="98"/>
      <c r="D23" s="98"/>
      <c r="E23" s="98"/>
      <c r="F23" s="98"/>
    </row>
    <row r="24" spans="1:6" s="34" customFormat="1" ht="30" customHeight="1" x14ac:dyDescent="0.25">
      <c r="A24" s="35" t="s">
        <v>2394</v>
      </c>
      <c r="B24" s="98"/>
      <c r="C24" s="98"/>
      <c r="D24" s="98"/>
      <c r="E24" s="98"/>
      <c r="F24" s="98"/>
    </row>
    <row r="25" spans="1:6" s="34" customFormat="1" ht="30" customHeight="1" x14ac:dyDescent="0.25">
      <c r="A25" s="35" t="s">
        <v>2395</v>
      </c>
      <c r="B25" s="98"/>
      <c r="C25" s="98"/>
      <c r="D25" s="98"/>
      <c r="E25" s="98"/>
      <c r="F25" s="98"/>
    </row>
    <row r="26" spans="1:6" s="34" customFormat="1" ht="30" customHeight="1" x14ac:dyDescent="0.25">
      <c r="A26" s="35" t="s">
        <v>2396</v>
      </c>
      <c r="B26" s="98"/>
      <c r="C26" s="98"/>
      <c r="D26" s="98"/>
      <c r="E26" s="98"/>
      <c r="F26" s="98"/>
    </row>
    <row r="27" spans="1:6" s="34" customFormat="1" ht="30" customHeight="1" x14ac:dyDescent="0.25">
      <c r="A27" s="130" t="s">
        <v>2397</v>
      </c>
      <c r="B27" s="134"/>
      <c r="C27" s="134"/>
      <c r="D27" s="134"/>
      <c r="E27" s="134"/>
      <c r="F27" s="134"/>
    </row>
    <row r="28" spans="1:6" s="34" customFormat="1" ht="30" customHeight="1" x14ac:dyDescent="0.25">
      <c r="A28" s="35" t="s">
        <v>2398</v>
      </c>
      <c r="B28" s="98"/>
      <c r="C28" s="98"/>
      <c r="D28" s="98"/>
      <c r="E28" s="98"/>
      <c r="F28" s="98"/>
    </row>
    <row r="29" spans="1:6" s="34" customFormat="1" ht="30" customHeight="1" x14ac:dyDescent="0.25">
      <c r="A29" s="132" t="s">
        <v>2399</v>
      </c>
      <c r="B29" s="134"/>
      <c r="C29" s="134"/>
      <c r="D29" s="134"/>
      <c r="E29" s="134"/>
      <c r="F29" s="134"/>
    </row>
    <row r="30" spans="1:6" s="34" customFormat="1" ht="30" customHeight="1" x14ac:dyDescent="0.25">
      <c r="A30" s="35" t="s">
        <v>2384</v>
      </c>
      <c r="B30" s="98"/>
      <c r="C30" s="98"/>
      <c r="D30" s="98"/>
      <c r="E30" s="98"/>
      <c r="F30" s="98"/>
    </row>
    <row r="31" spans="1:6" s="34" customFormat="1" ht="30" customHeight="1" x14ac:dyDescent="0.25">
      <c r="A31" s="35" t="s">
        <v>2400</v>
      </c>
      <c r="B31" s="98"/>
      <c r="C31" s="98"/>
      <c r="D31" s="98"/>
      <c r="E31" s="98"/>
      <c r="F31" s="98"/>
    </row>
    <row r="32" spans="1:6" s="34" customFormat="1" ht="30" customHeight="1" x14ac:dyDescent="0.25">
      <c r="A32" s="35" t="s">
        <v>2401</v>
      </c>
      <c r="B32" s="98"/>
      <c r="C32" s="98"/>
      <c r="D32" s="98"/>
      <c r="E32" s="98"/>
      <c r="F32" s="98"/>
    </row>
    <row r="33" spans="1:6" s="34" customFormat="1" ht="30" customHeight="1" x14ac:dyDescent="0.25">
      <c r="A33" s="130" t="s">
        <v>2402</v>
      </c>
      <c r="B33" s="134"/>
      <c r="C33" s="134"/>
      <c r="D33" s="134"/>
      <c r="E33" s="134"/>
      <c r="F33" s="134"/>
    </row>
    <row r="34" spans="1:6" s="34" customFormat="1" ht="30" customHeight="1" x14ac:dyDescent="0.25">
      <c r="A34" s="35" t="s">
        <v>2403</v>
      </c>
      <c r="B34" s="98"/>
      <c r="C34" s="98"/>
      <c r="D34" s="98"/>
      <c r="E34" s="98"/>
      <c r="F34" s="98"/>
    </row>
    <row r="35" spans="1:6" s="34" customFormat="1" ht="30" customHeight="1" x14ac:dyDescent="0.25">
      <c r="A35" s="35" t="s">
        <v>2404</v>
      </c>
      <c r="B35" s="98"/>
      <c r="C35" s="98"/>
      <c r="D35" s="98"/>
      <c r="E35" s="98"/>
      <c r="F35" s="98"/>
    </row>
    <row r="36" spans="1:6" s="34" customFormat="1" ht="30" customHeight="1" x14ac:dyDescent="0.25">
      <c r="A36" s="35" t="s">
        <v>497</v>
      </c>
      <c r="B36" s="98"/>
      <c r="C36" s="98"/>
      <c r="D36" s="98"/>
      <c r="E36" s="98"/>
      <c r="F36" s="98"/>
    </row>
    <row r="37" spans="1:6" s="34" customFormat="1" ht="30" customHeight="1" x14ac:dyDescent="0.25">
      <c r="A37" s="130" t="s">
        <v>2405</v>
      </c>
      <c r="B37" s="98"/>
      <c r="C37" s="98"/>
      <c r="D37" s="98"/>
      <c r="E37" s="98"/>
      <c r="F37" s="98"/>
    </row>
    <row r="38" spans="1:6" s="34" customFormat="1" ht="30" customHeight="1" x14ac:dyDescent="0.25">
      <c r="A38" s="132" t="s">
        <v>2406</v>
      </c>
      <c r="B38" s="134"/>
      <c r="C38" s="134"/>
      <c r="D38" s="134"/>
      <c r="E38" s="134"/>
      <c r="F38" s="134"/>
    </row>
    <row r="39" spans="1:6" s="34" customFormat="1" ht="30" customHeight="1" x14ac:dyDescent="0.25">
      <c r="A39" s="35" t="s">
        <v>2407</v>
      </c>
      <c r="B39" s="98"/>
      <c r="C39" s="98"/>
      <c r="D39" s="98"/>
      <c r="E39" s="98"/>
      <c r="F39" s="98"/>
    </row>
    <row r="40" spans="1:6" s="34" customFormat="1" ht="30" customHeight="1" x14ac:dyDescent="0.25">
      <c r="A40" s="35" t="s">
        <v>498</v>
      </c>
      <c r="B40" s="98"/>
      <c r="C40" s="98"/>
      <c r="D40" s="98"/>
      <c r="E40" s="98"/>
      <c r="F40" s="98"/>
    </row>
    <row r="41" spans="1:6" s="34" customFormat="1" ht="30" customHeight="1" x14ac:dyDescent="0.25">
      <c r="A41" s="35" t="s">
        <v>2408</v>
      </c>
      <c r="B41" s="98"/>
      <c r="C41" s="98"/>
      <c r="D41" s="98"/>
      <c r="E41" s="98"/>
      <c r="F41" s="98"/>
    </row>
    <row r="42" spans="1:6" s="34" customFormat="1" ht="30" customHeight="1" x14ac:dyDescent="0.25">
      <c r="A42" s="130" t="s">
        <v>2409</v>
      </c>
      <c r="B42" s="134"/>
      <c r="C42" s="134"/>
      <c r="D42" s="134"/>
      <c r="E42" s="134"/>
      <c r="F42" s="134"/>
    </row>
    <row r="43" spans="1:6" s="34" customFormat="1" ht="30" customHeight="1" x14ac:dyDescent="0.25">
      <c r="A43" s="35" t="s">
        <v>498</v>
      </c>
      <c r="B43" s="98"/>
      <c r="C43" s="98"/>
      <c r="D43" s="98"/>
      <c r="E43" s="98"/>
      <c r="F43" s="98"/>
    </row>
    <row r="44" spans="1:6" s="34" customFormat="1" ht="30" customHeight="1" x14ac:dyDescent="0.25">
      <c r="A44" s="35" t="s">
        <v>2408</v>
      </c>
      <c r="B44" s="98"/>
      <c r="C44" s="98"/>
      <c r="D44" s="98"/>
      <c r="E44" s="98"/>
      <c r="F44" s="98"/>
    </row>
    <row r="45" spans="1:6" s="34" customFormat="1" ht="30" customHeight="1" x14ac:dyDescent="0.25">
      <c r="A45" s="35" t="s">
        <v>566</v>
      </c>
      <c r="B45" s="98"/>
      <c r="C45" s="98"/>
      <c r="D45" s="98"/>
      <c r="E45" s="98"/>
      <c r="F45" s="98"/>
    </row>
    <row r="46" spans="1:6" s="34" customFormat="1" ht="30" customHeight="1" x14ac:dyDescent="0.25">
      <c r="A46" s="130" t="s">
        <v>2410</v>
      </c>
      <c r="B46" s="134"/>
      <c r="C46" s="134"/>
      <c r="D46" s="134"/>
      <c r="E46" s="134"/>
      <c r="F46" s="134"/>
    </row>
    <row r="47" spans="1:6" s="34" customFormat="1" ht="30" customHeight="1" x14ac:dyDescent="0.25">
      <c r="A47" s="35" t="s">
        <v>498</v>
      </c>
      <c r="B47" s="98"/>
      <c r="C47" s="98"/>
      <c r="D47" s="98"/>
      <c r="E47" s="98"/>
      <c r="F47" s="98"/>
    </row>
    <row r="48" spans="1:6" s="34" customFormat="1" ht="30" customHeight="1" x14ac:dyDescent="0.25">
      <c r="A48" s="35" t="s">
        <v>2408</v>
      </c>
      <c r="B48" s="98"/>
      <c r="C48" s="98"/>
      <c r="D48" s="98"/>
      <c r="E48" s="98"/>
      <c r="F48" s="98"/>
    </row>
    <row r="49" spans="1:6" s="34" customFormat="1" ht="30" customHeight="1" x14ac:dyDescent="0.25">
      <c r="A49" s="132" t="s">
        <v>2411</v>
      </c>
      <c r="B49" s="134"/>
      <c r="C49" s="134"/>
      <c r="D49" s="134"/>
      <c r="E49" s="134"/>
      <c r="F49" s="134"/>
    </row>
    <row r="50" spans="1:6" s="34" customFormat="1" ht="30" customHeight="1" x14ac:dyDescent="0.25">
      <c r="A50" s="35" t="s">
        <v>2412</v>
      </c>
      <c r="B50" s="98"/>
      <c r="C50" s="98"/>
      <c r="D50" s="98"/>
      <c r="E50" s="98"/>
      <c r="F50" s="98"/>
    </row>
    <row r="51" spans="1:6" s="34" customFormat="1" ht="30" customHeight="1" x14ac:dyDescent="0.25">
      <c r="A51" s="35" t="s">
        <v>2413</v>
      </c>
      <c r="B51" s="98"/>
      <c r="C51" s="98"/>
      <c r="D51" s="98"/>
      <c r="E51" s="98"/>
      <c r="F51" s="98"/>
    </row>
    <row r="52" spans="1:6" s="34" customFormat="1" ht="30" customHeight="1" x14ac:dyDescent="0.25">
      <c r="A52" s="132" t="s">
        <v>2414</v>
      </c>
      <c r="B52" s="134"/>
      <c r="C52" s="134"/>
      <c r="D52" s="134"/>
      <c r="E52" s="134"/>
      <c r="F52" s="134"/>
    </row>
    <row r="53" spans="1:6" s="34" customFormat="1" ht="30" customHeight="1" x14ac:dyDescent="0.25">
      <c r="A53" s="35" t="s">
        <v>2415</v>
      </c>
      <c r="B53" s="98"/>
      <c r="C53" s="98"/>
      <c r="D53" s="98"/>
      <c r="E53" s="98"/>
      <c r="F53" s="98"/>
    </row>
    <row r="54" spans="1:6" s="34" customFormat="1" ht="30" customHeight="1" x14ac:dyDescent="0.25">
      <c r="A54" s="35" t="s">
        <v>2416</v>
      </c>
      <c r="B54" s="98"/>
      <c r="C54" s="98"/>
      <c r="D54" s="98"/>
      <c r="E54" s="98"/>
      <c r="F54" s="98"/>
    </row>
    <row r="55" spans="1:6" x14ac:dyDescent="0.25"/>
    <row r="58" spans="1:6" hidden="1" x14ac:dyDescent="0.25">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35433070866141736" bottom="0.39370078740157483" header="0" footer="0.31496062992125984"/>
  <pageSetup paperSize="5" scale="60" orientation="portrait" horizontalDpi="1200" verticalDpi="1200"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8"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4" t="s">
        <v>2540</v>
      </c>
      <c r="B2" s="594"/>
      <c r="C2" s="594"/>
      <c r="D2" s="594"/>
      <c r="E2" s="594"/>
      <c r="F2" s="594"/>
    </row>
    <row r="3" spans="1:6" ht="43.35" customHeight="1" x14ac:dyDescent="0.25">
      <c r="A3" s="578" t="str">
        <f>Inconsistencias!$B$6&amp;IF(LOOKUP(Inconsistencias!$B$6,EF!$C$2:$C$1001,EF!$I$2:I$1001)="Dependencia",", Jalisco","")</f>
        <v>Jocotepec,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30" x14ac:dyDescent="0.25">
      <c r="A6" s="257" t="s">
        <v>508</v>
      </c>
      <c r="B6" s="595" t="s">
        <v>2167</v>
      </c>
      <c r="C6" s="595"/>
      <c r="D6" s="254" t="s">
        <v>1752</v>
      </c>
      <c r="E6" s="254" t="s">
        <v>2255</v>
      </c>
      <c r="F6" s="258" t="s">
        <v>2168</v>
      </c>
    </row>
    <row r="7" spans="1:6" x14ac:dyDescent="0.25">
      <c r="A7" s="51">
        <v>1000</v>
      </c>
      <c r="B7" s="596" t="s">
        <v>500</v>
      </c>
      <c r="C7" s="597"/>
      <c r="D7" s="52">
        <f>D8+D10+D14+D15+D16+D17+D18+D24</f>
        <v>48315375</v>
      </c>
      <c r="E7" s="52">
        <f>E8+E10+E14+E15+E16+E17+E18+E24</f>
        <v>0</v>
      </c>
      <c r="F7" s="52">
        <f>D7+E7</f>
        <v>48315375</v>
      </c>
    </row>
    <row r="8" spans="1:6" x14ac:dyDescent="0.25">
      <c r="A8" s="53">
        <v>1100</v>
      </c>
      <c r="B8" s="598" t="s">
        <v>509</v>
      </c>
      <c r="C8" s="599"/>
      <c r="D8" s="38">
        <f>SUM(D9)</f>
        <v>56868</v>
      </c>
      <c r="E8" s="38">
        <f>SUM(E9)</f>
        <v>0</v>
      </c>
      <c r="F8" s="38">
        <f t="shared" ref="F8:F79" si="0">D8+E8</f>
        <v>56868</v>
      </c>
    </row>
    <row r="9" spans="1:6" x14ac:dyDescent="0.25">
      <c r="A9" s="584">
        <v>1101</v>
      </c>
      <c r="B9" s="585"/>
      <c r="C9" s="17" t="s">
        <v>432</v>
      </c>
      <c r="D9" s="54">
        <f>'CRI-M'!P9</f>
        <v>56868</v>
      </c>
      <c r="E9" s="55"/>
      <c r="F9" s="55">
        <f t="shared" si="0"/>
        <v>56868</v>
      </c>
    </row>
    <row r="10" spans="1:6" x14ac:dyDescent="0.25">
      <c r="A10" s="53">
        <v>1200</v>
      </c>
      <c r="B10" s="590" t="s">
        <v>510</v>
      </c>
      <c r="C10" s="591"/>
      <c r="D10" s="38">
        <f>SUM(D11:D13)</f>
        <v>46828861</v>
      </c>
      <c r="E10" s="38">
        <f>SUM(E11:E13)</f>
        <v>0</v>
      </c>
      <c r="F10" s="38">
        <f t="shared" si="0"/>
        <v>46828861</v>
      </c>
    </row>
    <row r="11" spans="1:6" x14ac:dyDescent="0.25">
      <c r="A11" s="584">
        <v>1201</v>
      </c>
      <c r="B11" s="585"/>
      <c r="C11" s="17" t="s">
        <v>433</v>
      </c>
      <c r="D11" s="54">
        <f>'CRI-M'!P11</f>
        <v>29080231</v>
      </c>
      <c r="E11" s="55"/>
      <c r="F11" s="55">
        <f t="shared" si="0"/>
        <v>29080231</v>
      </c>
    </row>
    <row r="12" spans="1:6" x14ac:dyDescent="0.25">
      <c r="A12" s="584">
        <v>1202</v>
      </c>
      <c r="B12" s="585"/>
      <c r="C12" s="17" t="s">
        <v>511</v>
      </c>
      <c r="D12" s="54">
        <f>'CRI-M'!P12</f>
        <v>15861467</v>
      </c>
      <c r="E12" s="55"/>
      <c r="F12" s="55">
        <f t="shared" si="0"/>
        <v>15861467</v>
      </c>
    </row>
    <row r="13" spans="1:6" x14ac:dyDescent="0.25">
      <c r="A13" s="584">
        <v>1203</v>
      </c>
      <c r="B13" s="585"/>
      <c r="C13" s="17" t="s">
        <v>434</v>
      </c>
      <c r="D13" s="54">
        <f>'CRI-M'!P13</f>
        <v>1887163</v>
      </c>
      <c r="E13" s="55"/>
      <c r="F13" s="55">
        <f t="shared" si="0"/>
        <v>1887163</v>
      </c>
    </row>
    <row r="14" spans="1:6" x14ac:dyDescent="0.25">
      <c r="A14" s="53">
        <v>1300</v>
      </c>
      <c r="B14" s="590" t="s">
        <v>512</v>
      </c>
      <c r="C14" s="591"/>
      <c r="D14" s="56">
        <v>0</v>
      </c>
      <c r="E14" s="56">
        <v>0</v>
      </c>
      <c r="F14" s="56">
        <f t="shared" si="0"/>
        <v>0</v>
      </c>
    </row>
    <row r="15" spans="1:6" x14ac:dyDescent="0.25">
      <c r="A15" s="53">
        <v>1400</v>
      </c>
      <c r="B15" s="590" t="s">
        <v>513</v>
      </c>
      <c r="C15" s="591"/>
      <c r="D15" s="56">
        <v>0</v>
      </c>
      <c r="E15" s="56">
        <v>0</v>
      </c>
      <c r="F15" s="56">
        <f t="shared" si="0"/>
        <v>0</v>
      </c>
    </row>
    <row r="16" spans="1:6" x14ac:dyDescent="0.25">
      <c r="A16" s="53">
        <v>1500</v>
      </c>
      <c r="B16" s="590" t="s">
        <v>514</v>
      </c>
      <c r="C16" s="591"/>
      <c r="D16" s="56">
        <v>0</v>
      </c>
      <c r="E16" s="56">
        <v>0</v>
      </c>
      <c r="F16" s="56">
        <f t="shared" si="0"/>
        <v>0</v>
      </c>
    </row>
    <row r="17" spans="1:6" x14ac:dyDescent="0.25">
      <c r="A17" s="53">
        <v>1600</v>
      </c>
      <c r="B17" s="590" t="s">
        <v>515</v>
      </c>
      <c r="C17" s="591"/>
      <c r="D17" s="56">
        <v>0</v>
      </c>
      <c r="E17" s="56">
        <v>0</v>
      </c>
      <c r="F17" s="56">
        <f t="shared" si="0"/>
        <v>0</v>
      </c>
    </row>
    <row r="18" spans="1:6" x14ac:dyDescent="0.25">
      <c r="A18" s="53">
        <v>1700</v>
      </c>
      <c r="B18" s="590" t="s">
        <v>516</v>
      </c>
      <c r="C18" s="591"/>
      <c r="D18" s="56">
        <f>SUM(D19:D23)</f>
        <v>1429646</v>
      </c>
      <c r="E18" s="56">
        <f>SUM(E19:E23)</f>
        <v>0</v>
      </c>
      <c r="F18" s="56">
        <f t="shared" si="0"/>
        <v>1429646</v>
      </c>
    </row>
    <row r="19" spans="1:6" x14ac:dyDescent="0.25">
      <c r="A19" s="584">
        <v>1701</v>
      </c>
      <c r="B19" s="585"/>
      <c r="C19" s="17" t="s">
        <v>435</v>
      </c>
      <c r="D19" s="54">
        <f>'CRI-M'!P19</f>
        <v>1298146</v>
      </c>
      <c r="E19" s="55"/>
      <c r="F19" s="55">
        <f t="shared" si="0"/>
        <v>1298146</v>
      </c>
    </row>
    <row r="20" spans="1:6" x14ac:dyDescent="0.25">
      <c r="A20" s="584">
        <v>1702</v>
      </c>
      <c r="B20" s="585"/>
      <c r="C20" s="17" t="s">
        <v>517</v>
      </c>
      <c r="D20" s="54">
        <f>'CRI-M'!P20</f>
        <v>0</v>
      </c>
      <c r="E20" s="55"/>
      <c r="F20" s="55">
        <f t="shared" si="0"/>
        <v>0</v>
      </c>
    </row>
    <row r="21" spans="1:6" x14ac:dyDescent="0.25">
      <c r="A21" s="584">
        <v>1703</v>
      </c>
      <c r="B21" s="585"/>
      <c r="C21" s="17" t="s">
        <v>436</v>
      </c>
      <c r="D21" s="54">
        <f>'CRI-M'!P21</f>
        <v>11500</v>
      </c>
      <c r="E21" s="55"/>
      <c r="F21" s="55">
        <f t="shared" si="0"/>
        <v>11500</v>
      </c>
    </row>
    <row r="22" spans="1:6" x14ac:dyDescent="0.25">
      <c r="A22" s="584">
        <v>1704</v>
      </c>
      <c r="B22" s="585"/>
      <c r="C22" s="17" t="s">
        <v>518</v>
      </c>
      <c r="D22" s="54">
        <f>'CRI-M'!P22</f>
        <v>120000</v>
      </c>
      <c r="E22" s="55"/>
      <c r="F22" s="55">
        <f t="shared" si="0"/>
        <v>120000</v>
      </c>
    </row>
    <row r="23" spans="1:6" x14ac:dyDescent="0.25">
      <c r="A23" s="584">
        <v>1709</v>
      </c>
      <c r="B23" s="585"/>
      <c r="C23" s="17" t="s">
        <v>437</v>
      </c>
      <c r="D23" s="54">
        <f>'CRI-M'!P23</f>
        <v>0</v>
      </c>
      <c r="E23" s="55"/>
      <c r="F23" s="55">
        <f t="shared" si="0"/>
        <v>0</v>
      </c>
    </row>
    <row r="24" spans="1:6" x14ac:dyDescent="0.25">
      <c r="A24" s="53">
        <v>1800</v>
      </c>
      <c r="B24" s="590" t="s">
        <v>519</v>
      </c>
      <c r="C24" s="591"/>
      <c r="D24" s="56">
        <f>SUM(D25)</f>
        <v>0</v>
      </c>
      <c r="E24" s="56">
        <f>SUM(E25)</f>
        <v>0</v>
      </c>
      <c r="F24" s="56">
        <f t="shared" si="0"/>
        <v>0</v>
      </c>
    </row>
    <row r="25" spans="1:6" x14ac:dyDescent="0.25">
      <c r="A25" s="584">
        <v>1801</v>
      </c>
      <c r="B25" s="585"/>
      <c r="C25" s="17" t="s">
        <v>519</v>
      </c>
      <c r="D25" s="54">
        <f>'CRI-M'!P25</f>
        <v>0</v>
      </c>
      <c r="E25" s="55"/>
      <c r="F25" s="55">
        <f t="shared" si="0"/>
        <v>0</v>
      </c>
    </row>
    <row r="26" spans="1:6" ht="30" customHeight="1" x14ac:dyDescent="0.25">
      <c r="A26" s="53">
        <v>1900</v>
      </c>
      <c r="B26" s="579" t="s">
        <v>2218</v>
      </c>
      <c r="C26" s="580"/>
      <c r="D26" s="56">
        <f>SUM(D27)</f>
        <v>0</v>
      </c>
      <c r="E26" s="56">
        <f>SUM(E27)</f>
        <v>0</v>
      </c>
      <c r="F26" s="56">
        <f t="shared" ref="F26:F27" si="1">D26+E26</f>
        <v>0</v>
      </c>
    </row>
    <row r="27" spans="1:6" ht="30" x14ac:dyDescent="0.25">
      <c r="A27" s="584">
        <v>1901</v>
      </c>
      <c r="B27" s="585"/>
      <c r="C27" s="17" t="s">
        <v>2218</v>
      </c>
      <c r="D27" s="54">
        <f>'CRI-M'!P27</f>
        <v>0</v>
      </c>
      <c r="E27" s="55"/>
      <c r="F27" s="55">
        <f t="shared" si="1"/>
        <v>0</v>
      </c>
    </row>
    <row r="28" spans="1:6" x14ac:dyDescent="0.25">
      <c r="A28" s="51">
        <v>2000</v>
      </c>
      <c r="B28" s="592" t="s">
        <v>505</v>
      </c>
      <c r="C28" s="593"/>
      <c r="D28" s="52">
        <f>SUM(D29:D33)</f>
        <v>0</v>
      </c>
      <c r="E28" s="52">
        <f>SUM(E29:E33)</f>
        <v>0</v>
      </c>
      <c r="F28" s="52">
        <f t="shared" si="0"/>
        <v>0</v>
      </c>
    </row>
    <row r="29" spans="1:6" x14ac:dyDescent="0.25">
      <c r="A29" s="53">
        <v>2100</v>
      </c>
      <c r="B29" s="590" t="s">
        <v>520</v>
      </c>
      <c r="C29" s="591"/>
      <c r="D29" s="38"/>
      <c r="E29" s="38"/>
      <c r="F29" s="38">
        <f t="shared" si="0"/>
        <v>0</v>
      </c>
    </row>
    <row r="30" spans="1:6" x14ac:dyDescent="0.25">
      <c r="A30" s="53">
        <v>2200</v>
      </c>
      <c r="B30" s="590" t="s">
        <v>521</v>
      </c>
      <c r="C30" s="591"/>
      <c r="D30" s="38"/>
      <c r="E30" s="38"/>
      <c r="F30" s="38">
        <f t="shared" si="0"/>
        <v>0</v>
      </c>
    </row>
    <row r="31" spans="1:6" x14ac:dyDescent="0.25">
      <c r="A31" s="53">
        <v>2300</v>
      </c>
      <c r="B31" s="590" t="s">
        <v>522</v>
      </c>
      <c r="C31" s="591"/>
      <c r="D31" s="38"/>
      <c r="E31" s="38"/>
      <c r="F31" s="38">
        <f t="shared" si="0"/>
        <v>0</v>
      </c>
    </row>
    <row r="32" spans="1:6" x14ac:dyDescent="0.25">
      <c r="A32" s="53">
        <v>2400</v>
      </c>
      <c r="B32" s="590" t="s">
        <v>523</v>
      </c>
      <c r="C32" s="591"/>
      <c r="D32" s="38"/>
      <c r="E32" s="38"/>
      <c r="F32" s="38">
        <f t="shared" si="0"/>
        <v>0</v>
      </c>
    </row>
    <row r="33" spans="1:6" x14ac:dyDescent="0.25">
      <c r="A33" s="53">
        <v>2500</v>
      </c>
      <c r="B33" s="590" t="s">
        <v>524</v>
      </c>
      <c r="C33" s="591"/>
      <c r="D33" s="38"/>
      <c r="E33" s="38"/>
      <c r="F33" s="38">
        <f t="shared" si="0"/>
        <v>0</v>
      </c>
    </row>
    <row r="34" spans="1:6" x14ac:dyDescent="0.25">
      <c r="A34" s="51">
        <v>3000</v>
      </c>
      <c r="B34" s="592" t="s">
        <v>2275</v>
      </c>
      <c r="C34" s="593"/>
      <c r="D34" s="52">
        <f>SUM(D35)</f>
        <v>250000</v>
      </c>
      <c r="E34" s="52">
        <f>SUM(E35)</f>
        <v>0</v>
      </c>
      <c r="F34" s="52">
        <f t="shared" si="0"/>
        <v>250000</v>
      </c>
    </row>
    <row r="35" spans="1:6" x14ac:dyDescent="0.25">
      <c r="A35" s="53">
        <v>3100</v>
      </c>
      <c r="B35" s="590" t="s">
        <v>525</v>
      </c>
      <c r="C35" s="591"/>
      <c r="D35" s="38">
        <f>SUM(D36)</f>
        <v>250000</v>
      </c>
      <c r="E35" s="38">
        <f>SUM(E36)</f>
        <v>0</v>
      </c>
      <c r="F35" s="38">
        <f t="shared" si="0"/>
        <v>250000</v>
      </c>
    </row>
    <row r="36" spans="1:6" x14ac:dyDescent="0.25">
      <c r="A36" s="584">
        <v>3101</v>
      </c>
      <c r="B36" s="585"/>
      <c r="C36" s="17" t="s">
        <v>525</v>
      </c>
      <c r="D36" s="54">
        <f>'CRI-M'!P36</f>
        <v>250000</v>
      </c>
      <c r="E36" s="55"/>
      <c r="F36" s="55">
        <f t="shared" si="0"/>
        <v>250000</v>
      </c>
    </row>
    <row r="37" spans="1:6" ht="30" customHeight="1" x14ac:dyDescent="0.25">
      <c r="A37" s="53">
        <v>3900</v>
      </c>
      <c r="B37" s="579" t="s">
        <v>2219</v>
      </c>
      <c r="C37" s="580"/>
      <c r="D37" s="56">
        <f>SUM(D38)</f>
        <v>0</v>
      </c>
      <c r="E37" s="56">
        <f>SUM(E38)</f>
        <v>0</v>
      </c>
      <c r="F37" s="56">
        <f t="shared" si="0"/>
        <v>0</v>
      </c>
    </row>
    <row r="38" spans="1:6" ht="45" x14ac:dyDescent="0.25">
      <c r="A38" s="584">
        <v>3901</v>
      </c>
      <c r="B38" s="585"/>
      <c r="C38" s="17" t="s">
        <v>2219</v>
      </c>
      <c r="D38" s="54">
        <f>'CRI-M'!P38</f>
        <v>0</v>
      </c>
      <c r="E38" s="55"/>
      <c r="F38" s="55">
        <f t="shared" si="0"/>
        <v>0</v>
      </c>
    </row>
    <row r="39" spans="1:6" x14ac:dyDescent="0.25">
      <c r="A39" s="51">
        <v>4000</v>
      </c>
      <c r="B39" s="592" t="s">
        <v>313</v>
      </c>
      <c r="C39" s="593"/>
      <c r="D39" s="52">
        <f>D40+D45+D46+D61+D63</f>
        <v>58370097</v>
      </c>
      <c r="E39" s="52">
        <f>E40+E45+E46+E61+E63</f>
        <v>0</v>
      </c>
      <c r="F39" s="52">
        <f t="shared" si="0"/>
        <v>58370097</v>
      </c>
    </row>
    <row r="40" spans="1:6" ht="30" customHeight="1" x14ac:dyDescent="0.25">
      <c r="A40" s="53">
        <v>4100</v>
      </c>
      <c r="B40" s="579" t="s">
        <v>526</v>
      </c>
      <c r="C40" s="580"/>
      <c r="D40" s="38">
        <f>SUM(D41:D44)</f>
        <v>6358610</v>
      </c>
      <c r="E40" s="38">
        <f>SUM(E41:E44)</f>
        <v>0</v>
      </c>
      <c r="F40" s="38">
        <f t="shared" si="0"/>
        <v>6358610</v>
      </c>
    </row>
    <row r="41" spans="1:6" x14ac:dyDescent="0.25">
      <c r="A41" s="584">
        <v>4101</v>
      </c>
      <c r="B41" s="585"/>
      <c r="C41" s="17" t="s">
        <v>527</v>
      </c>
      <c r="D41" s="54">
        <f>'CRI-M'!P41</f>
        <v>4465610</v>
      </c>
      <c r="E41" s="55"/>
      <c r="F41" s="55">
        <f t="shared" si="0"/>
        <v>4465610</v>
      </c>
    </row>
    <row r="42" spans="1:6" x14ac:dyDescent="0.25">
      <c r="A42" s="584">
        <v>4102</v>
      </c>
      <c r="B42" s="585"/>
      <c r="C42" s="17" t="s">
        <v>528</v>
      </c>
      <c r="D42" s="54">
        <f>'CRI-M'!P42</f>
        <v>30000</v>
      </c>
      <c r="E42" s="55"/>
      <c r="F42" s="55">
        <f t="shared" si="0"/>
        <v>30000</v>
      </c>
    </row>
    <row r="43" spans="1:6" x14ac:dyDescent="0.25">
      <c r="A43" s="584">
        <v>4103</v>
      </c>
      <c r="B43" s="585"/>
      <c r="C43" s="17" t="s">
        <v>529</v>
      </c>
      <c r="D43" s="54">
        <f>'CRI-M'!P43</f>
        <v>1558000</v>
      </c>
      <c r="E43" s="55"/>
      <c r="F43" s="55">
        <f t="shared" si="0"/>
        <v>1558000</v>
      </c>
    </row>
    <row r="44" spans="1:6" x14ac:dyDescent="0.25">
      <c r="A44" s="584">
        <v>4104</v>
      </c>
      <c r="B44" s="585"/>
      <c r="C44" s="17" t="s">
        <v>530</v>
      </c>
      <c r="D44" s="54">
        <f>'CRI-M'!P44</f>
        <v>305000</v>
      </c>
      <c r="E44" s="55"/>
      <c r="F44" s="55">
        <f t="shared" si="0"/>
        <v>305000</v>
      </c>
    </row>
    <row r="45" spans="1:6" x14ac:dyDescent="0.25">
      <c r="A45" s="53">
        <v>4200</v>
      </c>
      <c r="B45" s="579" t="s">
        <v>531</v>
      </c>
      <c r="C45" s="580"/>
      <c r="D45" s="38"/>
      <c r="E45" s="38"/>
      <c r="F45" s="38">
        <f t="shared" si="0"/>
        <v>0</v>
      </c>
    </row>
    <row r="46" spans="1:6" x14ac:dyDescent="0.25">
      <c r="A46" s="53">
        <v>4300</v>
      </c>
      <c r="B46" s="579" t="s">
        <v>532</v>
      </c>
      <c r="C46" s="580"/>
      <c r="D46" s="38">
        <f>SUM(D47:D60)</f>
        <v>49004166</v>
      </c>
      <c r="E46" s="38">
        <f>SUM(E47:E60)</f>
        <v>0</v>
      </c>
      <c r="F46" s="38">
        <f t="shared" si="0"/>
        <v>49004166</v>
      </c>
    </row>
    <row r="47" spans="1:6" x14ac:dyDescent="0.25">
      <c r="A47" s="584" t="s">
        <v>607</v>
      </c>
      <c r="B47" s="585"/>
      <c r="C47" s="17" t="s">
        <v>533</v>
      </c>
      <c r="D47" s="54">
        <f>'CRI-M'!P47</f>
        <v>5447000</v>
      </c>
      <c r="E47" s="55"/>
      <c r="F47" s="55">
        <f t="shared" si="0"/>
        <v>5447000</v>
      </c>
    </row>
    <row r="48" spans="1:6" x14ac:dyDescent="0.25">
      <c r="A48" s="584" t="s">
        <v>608</v>
      </c>
      <c r="B48" s="585"/>
      <c r="C48" s="17" t="s">
        <v>534</v>
      </c>
      <c r="D48" s="54">
        <f>'CRI-M'!P48</f>
        <v>1638000</v>
      </c>
      <c r="E48" s="55"/>
      <c r="F48" s="55">
        <f t="shared" si="0"/>
        <v>1638000</v>
      </c>
    </row>
    <row r="49" spans="1:6" ht="30" x14ac:dyDescent="0.25">
      <c r="A49" s="584">
        <v>4303</v>
      </c>
      <c r="B49" s="585"/>
      <c r="C49" s="17" t="s">
        <v>535</v>
      </c>
      <c r="D49" s="54">
        <f>'CRI-M'!P49</f>
        <v>7120000</v>
      </c>
      <c r="E49" s="55"/>
      <c r="F49" s="55">
        <f t="shared" si="0"/>
        <v>7120000</v>
      </c>
    </row>
    <row r="50" spans="1:6" x14ac:dyDescent="0.25">
      <c r="A50" s="584">
        <v>4304</v>
      </c>
      <c r="B50" s="585"/>
      <c r="C50" s="17" t="s">
        <v>536</v>
      </c>
      <c r="D50" s="54">
        <f>'CRI-M'!P50</f>
        <v>0</v>
      </c>
      <c r="E50" s="55"/>
      <c r="F50" s="55">
        <f t="shared" si="0"/>
        <v>0</v>
      </c>
    </row>
    <row r="51" spans="1:6" x14ac:dyDescent="0.25">
      <c r="A51" s="584">
        <v>4305</v>
      </c>
      <c r="B51" s="585"/>
      <c r="C51" s="17" t="s">
        <v>537</v>
      </c>
      <c r="D51" s="54">
        <f>'CRI-M'!P51</f>
        <v>295000</v>
      </c>
      <c r="E51" s="55"/>
      <c r="F51" s="55">
        <f t="shared" si="0"/>
        <v>295000</v>
      </c>
    </row>
    <row r="52" spans="1:6" x14ac:dyDescent="0.25">
      <c r="A52" s="584">
        <v>4306</v>
      </c>
      <c r="B52" s="585"/>
      <c r="C52" s="17" t="s">
        <v>538</v>
      </c>
      <c r="D52" s="54">
        <f>'CRI-M'!P52</f>
        <v>5615000</v>
      </c>
      <c r="E52" s="55"/>
      <c r="F52" s="55">
        <f t="shared" si="0"/>
        <v>5615000</v>
      </c>
    </row>
    <row r="53" spans="1:6" x14ac:dyDescent="0.25">
      <c r="A53" s="584">
        <v>4307</v>
      </c>
      <c r="B53" s="585"/>
      <c r="C53" s="17" t="s">
        <v>539</v>
      </c>
      <c r="D53" s="54">
        <f>'CRI-M'!P53</f>
        <v>0</v>
      </c>
      <c r="E53" s="55"/>
      <c r="F53" s="55">
        <f t="shared" si="0"/>
        <v>0</v>
      </c>
    </row>
    <row r="54" spans="1:6" x14ac:dyDescent="0.25">
      <c r="A54" s="584">
        <v>4308</v>
      </c>
      <c r="B54" s="585"/>
      <c r="C54" s="17" t="s">
        <v>540</v>
      </c>
      <c r="D54" s="54">
        <f>'CRI-M'!P54</f>
        <v>4652500</v>
      </c>
      <c r="E54" s="55"/>
      <c r="F54" s="55">
        <f t="shared" si="0"/>
        <v>4652500</v>
      </c>
    </row>
    <row r="55" spans="1:6" ht="30" x14ac:dyDescent="0.25">
      <c r="A55" s="584">
        <v>4309</v>
      </c>
      <c r="B55" s="585"/>
      <c r="C55" s="17" t="s">
        <v>541</v>
      </c>
      <c r="D55" s="54">
        <f>'CRI-M'!P55</f>
        <v>71000</v>
      </c>
      <c r="E55" s="55"/>
      <c r="F55" s="55">
        <f t="shared" si="0"/>
        <v>71000</v>
      </c>
    </row>
    <row r="56" spans="1:6" ht="30" x14ac:dyDescent="0.25">
      <c r="A56" s="584">
        <v>4310</v>
      </c>
      <c r="B56" s="585"/>
      <c r="C56" s="17" t="s">
        <v>542</v>
      </c>
      <c r="D56" s="54">
        <f>'CRI-M'!P56</f>
        <v>19817666</v>
      </c>
      <c r="E56" s="55"/>
      <c r="F56" s="55">
        <f t="shared" si="0"/>
        <v>19817666</v>
      </c>
    </row>
    <row r="57" spans="1:6" x14ac:dyDescent="0.25">
      <c r="A57" s="584">
        <v>4311</v>
      </c>
      <c r="B57" s="585"/>
      <c r="C57" s="17" t="s">
        <v>543</v>
      </c>
      <c r="D57" s="54">
        <f>'CRI-M'!P57</f>
        <v>955000</v>
      </c>
      <c r="E57" s="55"/>
      <c r="F57" s="55">
        <f t="shared" si="0"/>
        <v>955000</v>
      </c>
    </row>
    <row r="58" spans="1:6" x14ac:dyDescent="0.25">
      <c r="A58" s="584">
        <v>4312</v>
      </c>
      <c r="B58" s="585"/>
      <c r="C58" s="17" t="s">
        <v>544</v>
      </c>
      <c r="D58" s="54">
        <f>'CRI-M'!P58</f>
        <v>225000</v>
      </c>
      <c r="E58" s="55"/>
      <c r="F58" s="55">
        <f t="shared" si="0"/>
        <v>225000</v>
      </c>
    </row>
    <row r="59" spans="1:6" x14ac:dyDescent="0.25">
      <c r="A59" s="584">
        <v>4313</v>
      </c>
      <c r="B59" s="585"/>
      <c r="C59" s="17" t="s">
        <v>545</v>
      </c>
      <c r="D59" s="54">
        <f>'CRI-M'!P59</f>
        <v>1760000</v>
      </c>
      <c r="E59" s="55"/>
      <c r="F59" s="55">
        <f t="shared" si="0"/>
        <v>1760000</v>
      </c>
    </row>
    <row r="60" spans="1:6" x14ac:dyDescent="0.25">
      <c r="A60" s="584">
        <v>4314</v>
      </c>
      <c r="B60" s="585"/>
      <c r="C60" s="17" t="s">
        <v>546</v>
      </c>
      <c r="D60" s="54">
        <f>'CRI-M'!P60</f>
        <v>1408000</v>
      </c>
      <c r="E60" s="55"/>
      <c r="F60" s="55">
        <f t="shared" si="0"/>
        <v>1408000</v>
      </c>
    </row>
    <row r="61" spans="1:6" x14ac:dyDescent="0.25">
      <c r="A61" s="53">
        <v>4400</v>
      </c>
      <c r="B61" s="579" t="s">
        <v>547</v>
      </c>
      <c r="C61" s="580"/>
      <c r="D61" s="38">
        <f>SUM(D62)</f>
        <v>395486</v>
      </c>
      <c r="E61" s="38">
        <f>SUM(E62)</f>
        <v>0</v>
      </c>
      <c r="F61" s="38">
        <f t="shared" si="0"/>
        <v>395486</v>
      </c>
    </row>
    <row r="62" spans="1:6" x14ac:dyDescent="0.25">
      <c r="A62" s="584">
        <v>4401</v>
      </c>
      <c r="B62" s="585"/>
      <c r="C62" s="17" t="s">
        <v>547</v>
      </c>
      <c r="D62" s="54">
        <f>'CRI-M'!P62</f>
        <v>395486</v>
      </c>
      <c r="E62" s="55"/>
      <c r="F62" s="55">
        <f t="shared" si="0"/>
        <v>395486</v>
      </c>
    </row>
    <row r="63" spans="1:6" x14ac:dyDescent="0.25">
      <c r="A63" s="53">
        <v>4500</v>
      </c>
      <c r="B63" s="579" t="s">
        <v>548</v>
      </c>
      <c r="C63" s="580"/>
      <c r="D63" s="38">
        <f>SUM(D64:D68)</f>
        <v>2611835</v>
      </c>
      <c r="E63" s="38">
        <f>SUM(E64:E68)</f>
        <v>0</v>
      </c>
      <c r="F63" s="38">
        <f t="shared" si="0"/>
        <v>2611835</v>
      </c>
    </row>
    <row r="64" spans="1:6" x14ac:dyDescent="0.25">
      <c r="A64" s="584">
        <v>4501</v>
      </c>
      <c r="B64" s="585"/>
      <c r="C64" s="17" t="s">
        <v>435</v>
      </c>
      <c r="D64" s="54">
        <f>'CRI-M'!P64</f>
        <v>1101835</v>
      </c>
      <c r="E64" s="55"/>
      <c r="F64" s="55">
        <f t="shared" si="0"/>
        <v>1101835</v>
      </c>
    </row>
    <row r="65" spans="1:6" x14ac:dyDescent="0.25">
      <c r="A65" s="584">
        <v>4502</v>
      </c>
      <c r="B65" s="585"/>
      <c r="C65" s="17" t="s">
        <v>517</v>
      </c>
      <c r="D65" s="54">
        <f>'CRI-M'!P65</f>
        <v>0</v>
      </c>
      <c r="E65" s="55"/>
      <c r="F65" s="55">
        <f t="shared" si="0"/>
        <v>0</v>
      </c>
    </row>
    <row r="66" spans="1:6" x14ac:dyDescent="0.25">
      <c r="A66" s="584">
        <v>4503</v>
      </c>
      <c r="B66" s="585"/>
      <c r="C66" s="17" t="s">
        <v>436</v>
      </c>
      <c r="D66" s="54">
        <f>'CRI-M'!P66</f>
        <v>1200000</v>
      </c>
      <c r="E66" s="55"/>
      <c r="F66" s="55">
        <f t="shared" si="0"/>
        <v>1200000</v>
      </c>
    </row>
    <row r="67" spans="1:6" x14ac:dyDescent="0.25">
      <c r="A67" s="584">
        <v>4504</v>
      </c>
      <c r="B67" s="585"/>
      <c r="C67" s="17" t="s">
        <v>518</v>
      </c>
      <c r="D67" s="54">
        <f>'CRI-M'!P67</f>
        <v>310000</v>
      </c>
      <c r="E67" s="55"/>
      <c r="F67" s="55">
        <f t="shared" si="0"/>
        <v>310000</v>
      </c>
    </row>
    <row r="68" spans="1:6" x14ac:dyDescent="0.25">
      <c r="A68" s="584">
        <v>4509</v>
      </c>
      <c r="B68" s="585"/>
      <c r="C68" s="17" t="s">
        <v>437</v>
      </c>
      <c r="D68" s="54">
        <f>'CRI-M'!P68</f>
        <v>0</v>
      </c>
      <c r="E68" s="55"/>
      <c r="F68" s="55">
        <f t="shared" si="0"/>
        <v>0</v>
      </c>
    </row>
    <row r="69" spans="1:6" ht="30" customHeight="1" x14ac:dyDescent="0.25">
      <c r="A69" s="53">
        <v>4900</v>
      </c>
      <c r="B69" s="579" t="s">
        <v>2220</v>
      </c>
      <c r="C69" s="580"/>
      <c r="D69" s="56">
        <f>SUM(D70)</f>
        <v>0</v>
      </c>
      <c r="E69" s="56">
        <f>SUM(E70)</f>
        <v>0</v>
      </c>
      <c r="F69" s="56">
        <f t="shared" ref="F69:F70" si="2">D69+E69</f>
        <v>0</v>
      </c>
    </row>
    <row r="70" spans="1:6" ht="30" x14ac:dyDescent="0.25">
      <c r="A70" s="584">
        <v>4901</v>
      </c>
      <c r="B70" s="585"/>
      <c r="C70" s="17" t="s">
        <v>2220</v>
      </c>
      <c r="D70" s="54">
        <f>'CRI-M'!P70</f>
        <v>0</v>
      </c>
      <c r="E70" s="55"/>
      <c r="F70" s="55">
        <f t="shared" si="2"/>
        <v>0</v>
      </c>
    </row>
    <row r="71" spans="1:6" x14ac:dyDescent="0.25">
      <c r="A71" s="51">
        <v>5000</v>
      </c>
      <c r="B71" s="586" t="s">
        <v>501</v>
      </c>
      <c r="C71" s="587"/>
      <c r="D71" s="52">
        <f>D72+D75</f>
        <v>5304797</v>
      </c>
      <c r="E71" s="52">
        <f>E72+E75</f>
        <v>0</v>
      </c>
      <c r="F71" s="52">
        <f t="shared" si="0"/>
        <v>5304797</v>
      </c>
    </row>
    <row r="72" spans="1:6" x14ac:dyDescent="0.25">
      <c r="A72" s="53">
        <v>5100</v>
      </c>
      <c r="B72" s="579" t="s">
        <v>501</v>
      </c>
      <c r="C72" s="580"/>
      <c r="D72" s="38">
        <f>SUM(D73:D74)</f>
        <v>5304797</v>
      </c>
      <c r="E72" s="38">
        <f>SUM(E73:E74)</f>
        <v>0</v>
      </c>
      <c r="F72" s="38">
        <f t="shared" si="0"/>
        <v>5304797</v>
      </c>
    </row>
    <row r="73" spans="1:6" ht="15" customHeight="1" x14ac:dyDescent="0.25">
      <c r="A73" s="584">
        <v>5101</v>
      </c>
      <c r="B73" s="585"/>
      <c r="C73" s="17" t="s">
        <v>549</v>
      </c>
      <c r="D73" s="54">
        <f>'CRI-M'!P73</f>
        <v>120000</v>
      </c>
      <c r="E73" s="55"/>
      <c r="F73" s="55">
        <f t="shared" si="0"/>
        <v>120000</v>
      </c>
    </row>
    <row r="74" spans="1:6" x14ac:dyDescent="0.25">
      <c r="A74" s="584">
        <v>5102</v>
      </c>
      <c r="B74" s="585"/>
      <c r="C74" s="17" t="s">
        <v>442</v>
      </c>
      <c r="D74" s="54">
        <f>'CRI-M'!P74</f>
        <v>5184797</v>
      </c>
      <c r="E74" s="55"/>
      <c r="F74" s="55">
        <f t="shared" si="0"/>
        <v>5184797</v>
      </c>
    </row>
    <row r="75" spans="1:6" x14ac:dyDescent="0.25">
      <c r="A75" s="53">
        <v>5200</v>
      </c>
      <c r="B75" s="579" t="s">
        <v>550</v>
      </c>
      <c r="C75" s="580"/>
      <c r="D75" s="38"/>
      <c r="E75" s="38"/>
      <c r="F75" s="38">
        <f t="shared" si="0"/>
        <v>0</v>
      </c>
    </row>
    <row r="76" spans="1:6" ht="30" customHeight="1" x14ac:dyDescent="0.25">
      <c r="A76" s="53">
        <v>5900</v>
      </c>
      <c r="B76" s="579" t="s">
        <v>2221</v>
      </c>
      <c r="C76" s="580"/>
      <c r="D76" s="56">
        <f>SUM(D77)</f>
        <v>0</v>
      </c>
      <c r="E76" s="56">
        <f>SUM(E77)</f>
        <v>0</v>
      </c>
      <c r="F76" s="56">
        <f t="shared" si="0"/>
        <v>0</v>
      </c>
    </row>
    <row r="77" spans="1:6" ht="30" x14ac:dyDescent="0.25">
      <c r="A77" s="584">
        <v>5901</v>
      </c>
      <c r="B77" s="585"/>
      <c r="C77" s="17" t="s">
        <v>2221</v>
      </c>
      <c r="D77" s="54">
        <f>'CRI-M'!P77</f>
        <v>0</v>
      </c>
      <c r="E77" s="55"/>
      <c r="F77" s="55">
        <f t="shared" si="0"/>
        <v>0</v>
      </c>
    </row>
    <row r="78" spans="1:6" x14ac:dyDescent="0.25">
      <c r="A78" s="51">
        <v>6000</v>
      </c>
      <c r="B78" s="586" t="s">
        <v>2417</v>
      </c>
      <c r="C78" s="587"/>
      <c r="D78" s="52">
        <f>D79+D83+D86</f>
        <v>400000</v>
      </c>
      <c r="E78" s="52">
        <f>E79+E83+E86</f>
        <v>0</v>
      </c>
      <c r="F78" s="52">
        <f t="shared" si="0"/>
        <v>400000</v>
      </c>
    </row>
    <row r="79" spans="1:6" x14ac:dyDescent="0.25">
      <c r="A79" s="53">
        <v>6100</v>
      </c>
      <c r="B79" s="579" t="s">
        <v>502</v>
      </c>
      <c r="C79" s="580"/>
      <c r="D79" s="38">
        <f>SUM(D80:D82)</f>
        <v>400000</v>
      </c>
      <c r="E79" s="38">
        <f>SUM(E80:E82)</f>
        <v>0</v>
      </c>
      <c r="F79" s="38">
        <f t="shared" si="0"/>
        <v>400000</v>
      </c>
    </row>
    <row r="80" spans="1:6" x14ac:dyDescent="0.25">
      <c r="A80" s="584">
        <v>6101</v>
      </c>
      <c r="B80" s="585"/>
      <c r="C80" s="17" t="s">
        <v>551</v>
      </c>
      <c r="D80" s="54">
        <f>'CRI-M'!P80</f>
        <v>0</v>
      </c>
      <c r="E80" s="55"/>
      <c r="F80" s="55">
        <f t="shared" ref="F80:F145" si="3">D80+E80</f>
        <v>0</v>
      </c>
    </row>
    <row r="81" spans="1:6" x14ac:dyDescent="0.25">
      <c r="A81" s="584">
        <v>6102</v>
      </c>
      <c r="B81" s="585"/>
      <c r="C81" s="17" t="s">
        <v>552</v>
      </c>
      <c r="D81" s="54">
        <f>'CRI-M'!P81</f>
        <v>0</v>
      </c>
      <c r="E81" s="55"/>
      <c r="F81" s="55">
        <f t="shared" si="3"/>
        <v>0</v>
      </c>
    </row>
    <row r="82" spans="1:6" x14ac:dyDescent="0.25">
      <c r="A82" s="584">
        <v>6103</v>
      </c>
      <c r="B82" s="585"/>
      <c r="C82" s="17" t="s">
        <v>553</v>
      </c>
      <c r="D82" s="54">
        <f>'CRI-M'!P82</f>
        <v>400000</v>
      </c>
      <c r="E82" s="55"/>
      <c r="F82" s="55">
        <f t="shared" si="3"/>
        <v>400000</v>
      </c>
    </row>
    <row r="83" spans="1:6" x14ac:dyDescent="0.25">
      <c r="A83" s="53">
        <v>6200</v>
      </c>
      <c r="B83" s="579" t="s">
        <v>554</v>
      </c>
      <c r="C83" s="580"/>
      <c r="D83" s="38">
        <f>SUM(D84:D85)</f>
        <v>0</v>
      </c>
      <c r="E83" s="38">
        <f>SUM(E84:E85)</f>
        <v>0</v>
      </c>
      <c r="F83" s="38">
        <f t="shared" si="3"/>
        <v>0</v>
      </c>
    </row>
    <row r="84" spans="1:6" x14ac:dyDescent="0.25">
      <c r="A84" s="584" t="s">
        <v>609</v>
      </c>
      <c r="B84" s="585"/>
      <c r="C84" s="21" t="s">
        <v>555</v>
      </c>
      <c r="D84" s="54">
        <f>'CRI-M'!P84</f>
        <v>0</v>
      </c>
      <c r="E84" s="55"/>
      <c r="F84" s="55">
        <f t="shared" si="3"/>
        <v>0</v>
      </c>
    </row>
    <row r="85" spans="1:6" x14ac:dyDescent="0.25">
      <c r="A85" s="584">
        <v>6202</v>
      </c>
      <c r="B85" s="585"/>
      <c r="C85" s="21" t="s">
        <v>556</v>
      </c>
      <c r="D85" s="54">
        <f>'CRI-M'!P85</f>
        <v>0</v>
      </c>
      <c r="E85" s="55"/>
      <c r="F85" s="55">
        <f t="shared" si="3"/>
        <v>0</v>
      </c>
    </row>
    <row r="86" spans="1:6" x14ac:dyDescent="0.25">
      <c r="A86" s="53">
        <v>6300</v>
      </c>
      <c r="B86" s="579" t="s">
        <v>557</v>
      </c>
      <c r="C86" s="580"/>
      <c r="D86" s="38">
        <f>SUM(D87:D91)</f>
        <v>0</v>
      </c>
      <c r="E86" s="38">
        <f>SUM(E87:E91)</f>
        <v>0</v>
      </c>
      <c r="F86" s="38">
        <f t="shared" si="3"/>
        <v>0</v>
      </c>
    </row>
    <row r="87" spans="1:6" x14ac:dyDescent="0.25">
      <c r="A87" s="584">
        <v>6301</v>
      </c>
      <c r="B87" s="585"/>
      <c r="C87" s="17" t="s">
        <v>435</v>
      </c>
      <c r="D87" s="54">
        <f>'CRI-M'!P87</f>
        <v>0</v>
      </c>
      <c r="E87" s="55"/>
      <c r="F87" s="55">
        <f t="shared" si="3"/>
        <v>0</v>
      </c>
    </row>
    <row r="88" spans="1:6" x14ac:dyDescent="0.25">
      <c r="A88" s="584">
        <v>6302</v>
      </c>
      <c r="B88" s="585"/>
      <c r="C88" s="17" t="s">
        <v>517</v>
      </c>
      <c r="D88" s="54">
        <f>'CRI-M'!P88</f>
        <v>0</v>
      </c>
      <c r="E88" s="55"/>
      <c r="F88" s="55">
        <f t="shared" si="3"/>
        <v>0</v>
      </c>
    </row>
    <row r="89" spans="1:6" x14ac:dyDescent="0.25">
      <c r="A89" s="584">
        <v>6303</v>
      </c>
      <c r="B89" s="585"/>
      <c r="C89" s="17" t="s">
        <v>436</v>
      </c>
      <c r="D89" s="54">
        <f>'CRI-M'!P89</f>
        <v>0</v>
      </c>
      <c r="E89" s="55"/>
      <c r="F89" s="55">
        <f t="shared" si="3"/>
        <v>0</v>
      </c>
    </row>
    <row r="90" spans="1:6" x14ac:dyDescent="0.25">
      <c r="A90" s="584">
        <v>6304</v>
      </c>
      <c r="B90" s="585"/>
      <c r="C90" s="17" t="s">
        <v>518</v>
      </c>
      <c r="D90" s="54">
        <f>'CRI-M'!P90</f>
        <v>0</v>
      </c>
      <c r="E90" s="55"/>
      <c r="F90" s="55">
        <f t="shared" si="3"/>
        <v>0</v>
      </c>
    </row>
    <row r="91" spans="1:6" x14ac:dyDescent="0.25">
      <c r="A91" s="584">
        <v>6309</v>
      </c>
      <c r="B91" s="585"/>
      <c r="C91" s="17" t="s">
        <v>437</v>
      </c>
      <c r="D91" s="54">
        <f>'CRI-M'!P91</f>
        <v>0</v>
      </c>
      <c r="E91" s="55"/>
      <c r="F91" s="55">
        <f t="shared" si="3"/>
        <v>0</v>
      </c>
    </row>
    <row r="92" spans="1:6" ht="30" customHeight="1" x14ac:dyDescent="0.25">
      <c r="A92" s="53">
        <v>6900</v>
      </c>
      <c r="B92" s="579" t="s">
        <v>2222</v>
      </c>
      <c r="C92" s="580"/>
      <c r="D92" s="56">
        <f>SUM(D93)</f>
        <v>0</v>
      </c>
      <c r="E92" s="56">
        <f>SUM(E93)</f>
        <v>0</v>
      </c>
      <c r="F92" s="56">
        <f t="shared" si="3"/>
        <v>0</v>
      </c>
    </row>
    <row r="93" spans="1:6" ht="45" x14ac:dyDescent="0.25">
      <c r="A93" s="584">
        <v>6901</v>
      </c>
      <c r="B93" s="585"/>
      <c r="C93" s="17" t="s">
        <v>2222</v>
      </c>
      <c r="D93" s="54">
        <f>'CRI-M'!P93</f>
        <v>0</v>
      </c>
      <c r="E93" s="55"/>
      <c r="F93" s="55">
        <f t="shared" si="3"/>
        <v>0</v>
      </c>
    </row>
    <row r="94" spans="1:6" ht="30" customHeight="1" x14ac:dyDescent="0.25">
      <c r="A94" s="51">
        <v>7000</v>
      </c>
      <c r="B94" s="588" t="s">
        <v>2418</v>
      </c>
      <c r="C94" s="589"/>
      <c r="D94" s="52">
        <f>D95+D97+D98+D100+D101+D102+D103+D105+D106</f>
        <v>0</v>
      </c>
      <c r="E94" s="52">
        <f>E95+E97+E98+E100+E101+E102+E103+E105+E106</f>
        <v>0</v>
      </c>
      <c r="F94" s="52">
        <f t="shared" si="3"/>
        <v>0</v>
      </c>
    </row>
    <row r="95" spans="1:6" ht="30" customHeight="1" x14ac:dyDescent="0.25">
      <c r="A95" s="57">
        <v>7100</v>
      </c>
      <c r="B95" s="579" t="s">
        <v>558</v>
      </c>
      <c r="C95" s="580"/>
      <c r="D95" s="38">
        <f>SUM(D96)</f>
        <v>0</v>
      </c>
      <c r="E95" s="38">
        <f>SUM(E96)</f>
        <v>0</v>
      </c>
      <c r="F95" s="38">
        <f t="shared" si="3"/>
        <v>0</v>
      </c>
    </row>
    <row r="96" spans="1:6" ht="30" customHeight="1" x14ac:dyDescent="0.25">
      <c r="A96" s="584">
        <v>7101</v>
      </c>
      <c r="B96" s="585"/>
      <c r="C96" s="17" t="s">
        <v>558</v>
      </c>
      <c r="D96" s="54">
        <f>'CRI-M'!P96</f>
        <v>0</v>
      </c>
      <c r="E96" s="55"/>
      <c r="F96" s="55">
        <f t="shared" si="3"/>
        <v>0</v>
      </c>
    </row>
    <row r="97" spans="1:6" ht="30" customHeight="1" x14ac:dyDescent="0.25">
      <c r="A97" s="57">
        <v>7200</v>
      </c>
      <c r="B97" s="579" t="s">
        <v>559</v>
      </c>
      <c r="C97" s="580"/>
      <c r="D97" s="38"/>
      <c r="E97" s="38"/>
      <c r="F97" s="38">
        <f t="shared" si="3"/>
        <v>0</v>
      </c>
    </row>
    <row r="98" spans="1:6" ht="30" customHeight="1" x14ac:dyDescent="0.25">
      <c r="A98" s="57">
        <v>7300</v>
      </c>
      <c r="B98" s="579" t="s">
        <v>560</v>
      </c>
      <c r="C98" s="580"/>
      <c r="D98" s="38">
        <f>SUM(D99)</f>
        <v>0</v>
      </c>
      <c r="E98" s="38">
        <f>SUM(E99)</f>
        <v>0</v>
      </c>
      <c r="F98" s="38">
        <f t="shared" si="3"/>
        <v>0</v>
      </c>
    </row>
    <row r="99" spans="1:6" ht="30" customHeight="1" x14ac:dyDescent="0.25">
      <c r="A99" s="584">
        <v>7301</v>
      </c>
      <c r="B99" s="585"/>
      <c r="C99" s="17" t="s">
        <v>560</v>
      </c>
      <c r="D99" s="54">
        <f>'CRI-M'!P99</f>
        <v>0</v>
      </c>
      <c r="E99" s="55"/>
      <c r="F99" s="55">
        <f t="shared" si="3"/>
        <v>0</v>
      </c>
    </row>
    <row r="100" spans="1:6" ht="45" customHeight="1" x14ac:dyDescent="0.25">
      <c r="A100" s="57">
        <v>7400</v>
      </c>
      <c r="B100" s="579" t="s">
        <v>561</v>
      </c>
      <c r="C100" s="580"/>
      <c r="D100" s="38"/>
      <c r="E100" s="38"/>
      <c r="F100" s="38">
        <f t="shared" si="3"/>
        <v>0</v>
      </c>
    </row>
    <row r="101" spans="1:6" ht="45" customHeight="1" x14ac:dyDescent="0.25">
      <c r="A101" s="57">
        <v>7500</v>
      </c>
      <c r="B101" s="579" t="s">
        <v>562</v>
      </c>
      <c r="C101" s="580"/>
      <c r="D101" s="38"/>
      <c r="E101" s="38"/>
      <c r="F101" s="38">
        <f t="shared" si="3"/>
        <v>0</v>
      </c>
    </row>
    <row r="102" spans="1:6" ht="45" customHeight="1" x14ac:dyDescent="0.25">
      <c r="A102" s="57">
        <v>7600</v>
      </c>
      <c r="B102" s="579" t="s">
        <v>563</v>
      </c>
      <c r="C102" s="580"/>
      <c r="D102" s="38"/>
      <c r="E102" s="38"/>
      <c r="F102" s="38">
        <f t="shared" si="3"/>
        <v>0</v>
      </c>
    </row>
    <row r="103" spans="1:6" ht="30" customHeight="1" x14ac:dyDescent="0.25">
      <c r="A103" s="57">
        <v>7700</v>
      </c>
      <c r="B103" s="579" t="s">
        <v>564</v>
      </c>
      <c r="C103" s="580"/>
      <c r="D103" s="38">
        <f>SUM(D104)</f>
        <v>0</v>
      </c>
      <c r="E103" s="38">
        <f>SUM(E104)</f>
        <v>0</v>
      </c>
      <c r="F103" s="38">
        <f t="shared" si="3"/>
        <v>0</v>
      </c>
    </row>
    <row r="104" spans="1:6" ht="30" customHeight="1" x14ac:dyDescent="0.25">
      <c r="A104" s="584">
        <v>7701</v>
      </c>
      <c r="B104" s="585"/>
      <c r="C104" s="17" t="s">
        <v>564</v>
      </c>
      <c r="D104" s="54">
        <f>'CRI-M'!P104</f>
        <v>0</v>
      </c>
      <c r="E104" s="55"/>
      <c r="F104" s="55">
        <f t="shared" si="3"/>
        <v>0</v>
      </c>
    </row>
    <row r="105" spans="1:6" ht="30" customHeight="1" x14ac:dyDescent="0.25">
      <c r="A105" s="57">
        <v>7800</v>
      </c>
      <c r="B105" s="579" t="s">
        <v>565</v>
      </c>
      <c r="C105" s="580"/>
      <c r="D105" s="38"/>
      <c r="E105" s="38"/>
      <c r="F105" s="38">
        <f t="shared" si="3"/>
        <v>0</v>
      </c>
    </row>
    <row r="106" spans="1:6" x14ac:dyDescent="0.25">
      <c r="A106" s="57">
        <v>7900</v>
      </c>
      <c r="B106" s="579" t="s">
        <v>566</v>
      </c>
      <c r="C106" s="580"/>
      <c r="D106" s="38">
        <f>SUM(D107)</f>
        <v>0</v>
      </c>
      <c r="E106" s="38">
        <f>SUM(E107)</f>
        <v>0</v>
      </c>
      <c r="F106" s="38">
        <f t="shared" si="3"/>
        <v>0</v>
      </c>
    </row>
    <row r="107" spans="1:6" ht="15" customHeight="1" x14ac:dyDescent="0.25">
      <c r="A107" s="584">
        <v>7901</v>
      </c>
      <c r="B107" s="585"/>
      <c r="C107" s="17" t="s">
        <v>566</v>
      </c>
      <c r="D107" s="54">
        <f>'CRI-M'!P107</f>
        <v>0</v>
      </c>
      <c r="E107" s="55"/>
      <c r="F107" s="55">
        <f t="shared" si="3"/>
        <v>0</v>
      </c>
    </row>
    <row r="108" spans="1:6" ht="30" customHeight="1" x14ac:dyDescent="0.25">
      <c r="A108" s="51">
        <v>8000</v>
      </c>
      <c r="B108" s="586" t="s">
        <v>2419</v>
      </c>
      <c r="C108" s="587"/>
      <c r="D108" s="52">
        <f>D109+D122+D125+D130+D136</f>
        <v>136757356</v>
      </c>
      <c r="E108" s="52">
        <f>E109+E122+E125+E130+E136</f>
        <v>64113507</v>
      </c>
      <c r="F108" s="52">
        <f t="shared" si="3"/>
        <v>200870863</v>
      </c>
    </row>
    <row r="109" spans="1:6" x14ac:dyDescent="0.25">
      <c r="A109" s="53">
        <v>8100</v>
      </c>
      <c r="B109" s="579" t="s">
        <v>568</v>
      </c>
      <c r="C109" s="580"/>
      <c r="D109" s="38">
        <f>SUM(D110:D121)</f>
        <v>133374128</v>
      </c>
      <c r="E109" s="38">
        <f>SUM(E110:E121)</f>
        <v>0</v>
      </c>
      <c r="F109" s="38">
        <f t="shared" si="3"/>
        <v>133374128</v>
      </c>
    </row>
    <row r="110" spans="1:6" x14ac:dyDescent="0.25">
      <c r="A110" s="584">
        <v>8101</v>
      </c>
      <c r="B110" s="585"/>
      <c r="C110" s="17" t="s">
        <v>2192</v>
      </c>
      <c r="D110" s="54">
        <f>'CRI-M'!P110</f>
        <v>74477214</v>
      </c>
      <c r="E110" s="55"/>
      <c r="F110" s="55">
        <f t="shared" si="3"/>
        <v>74477214</v>
      </c>
    </row>
    <row r="111" spans="1:6" x14ac:dyDescent="0.25">
      <c r="A111" s="584">
        <v>8102</v>
      </c>
      <c r="B111" s="585"/>
      <c r="C111" s="17" t="s">
        <v>2193</v>
      </c>
      <c r="D111" s="54">
        <f>'CRI-M'!P111</f>
        <v>16195950</v>
      </c>
      <c r="E111" s="55"/>
      <c r="F111" s="55">
        <f t="shared" si="3"/>
        <v>16195950</v>
      </c>
    </row>
    <row r="112" spans="1:6" x14ac:dyDescent="0.25">
      <c r="A112" s="584">
        <v>8103</v>
      </c>
      <c r="B112" s="585"/>
      <c r="C112" s="17" t="s">
        <v>2194</v>
      </c>
      <c r="D112" s="54">
        <f>'CRI-M'!P112</f>
        <v>4777810</v>
      </c>
      <c r="E112" s="55"/>
      <c r="F112" s="55">
        <f t="shared" si="3"/>
        <v>4777810</v>
      </c>
    </row>
    <row r="113" spans="1:6" x14ac:dyDescent="0.25">
      <c r="A113" s="584">
        <v>8104</v>
      </c>
      <c r="B113" s="585"/>
      <c r="C113" s="17" t="s">
        <v>2195</v>
      </c>
      <c r="D113" s="54">
        <f>'CRI-M'!P113</f>
        <v>338302</v>
      </c>
      <c r="E113" s="55"/>
      <c r="F113" s="55">
        <f t="shared" si="3"/>
        <v>338302</v>
      </c>
    </row>
    <row r="114" spans="1:6" x14ac:dyDescent="0.25">
      <c r="A114" s="584">
        <v>8105</v>
      </c>
      <c r="B114" s="585"/>
      <c r="C114" s="17" t="s">
        <v>2196</v>
      </c>
      <c r="D114" s="54">
        <f>'CRI-M'!P114</f>
        <v>0</v>
      </c>
      <c r="E114" s="55"/>
      <c r="F114" s="55">
        <f t="shared" si="3"/>
        <v>0</v>
      </c>
    </row>
    <row r="115" spans="1:6" x14ac:dyDescent="0.25">
      <c r="A115" s="584">
        <v>8106</v>
      </c>
      <c r="B115" s="585"/>
      <c r="C115" s="17" t="s">
        <v>2197</v>
      </c>
      <c r="D115" s="54">
        <f>'CRI-M'!P115</f>
        <v>22146665</v>
      </c>
      <c r="E115" s="55"/>
      <c r="F115" s="55">
        <f t="shared" si="3"/>
        <v>22146665</v>
      </c>
    </row>
    <row r="116" spans="1:6" x14ac:dyDescent="0.25">
      <c r="A116" s="584">
        <v>8107</v>
      </c>
      <c r="B116" s="585"/>
      <c r="C116" s="17" t="s">
        <v>2198</v>
      </c>
      <c r="D116" s="54">
        <f>'CRI-M'!P116</f>
        <v>0</v>
      </c>
      <c r="E116" s="55"/>
      <c r="F116" s="55">
        <f t="shared" si="3"/>
        <v>0</v>
      </c>
    </row>
    <row r="117" spans="1:6" x14ac:dyDescent="0.25">
      <c r="A117" s="584">
        <v>8108</v>
      </c>
      <c r="B117" s="585"/>
      <c r="C117" s="17" t="s">
        <v>2199</v>
      </c>
      <c r="D117" s="54">
        <f>'CRI-M'!P117</f>
        <v>0</v>
      </c>
      <c r="E117" s="55"/>
      <c r="F117" s="55">
        <f t="shared" si="3"/>
        <v>0</v>
      </c>
    </row>
    <row r="118" spans="1:6" x14ac:dyDescent="0.25">
      <c r="A118" s="584">
        <v>8109</v>
      </c>
      <c r="B118" s="585"/>
      <c r="C118" s="17" t="s">
        <v>2200</v>
      </c>
      <c r="D118" s="54">
        <f>'CRI-M'!P118</f>
        <v>3004000</v>
      </c>
      <c r="E118" s="55"/>
      <c r="F118" s="55">
        <f t="shared" si="3"/>
        <v>3004000</v>
      </c>
    </row>
    <row r="119" spans="1:6" x14ac:dyDescent="0.25">
      <c r="A119" s="584">
        <v>8110</v>
      </c>
      <c r="B119" s="585"/>
      <c r="C119" s="17" t="s">
        <v>2201</v>
      </c>
      <c r="D119" s="54">
        <f>'CRI-M'!P119</f>
        <v>3429384</v>
      </c>
      <c r="E119" s="55"/>
      <c r="F119" s="55">
        <f t="shared" si="3"/>
        <v>3429384</v>
      </c>
    </row>
    <row r="120" spans="1:6" ht="30" x14ac:dyDescent="0.25">
      <c r="A120" s="584">
        <v>8111</v>
      </c>
      <c r="B120" s="585"/>
      <c r="C120" s="17" t="s">
        <v>2202</v>
      </c>
      <c r="D120" s="54">
        <f>'CRI-M'!P120</f>
        <v>0</v>
      </c>
      <c r="E120" s="55"/>
      <c r="F120" s="55">
        <f t="shared" si="3"/>
        <v>0</v>
      </c>
    </row>
    <row r="121" spans="1:6" x14ac:dyDescent="0.25">
      <c r="A121" s="584">
        <v>8112</v>
      </c>
      <c r="B121" s="585"/>
      <c r="C121" s="17" t="s">
        <v>580</v>
      </c>
      <c r="D121" s="54">
        <f>'CRI-M'!P121</f>
        <v>9004803</v>
      </c>
      <c r="E121" s="55"/>
      <c r="F121" s="55">
        <f t="shared" si="3"/>
        <v>9004803</v>
      </c>
    </row>
    <row r="122" spans="1:6" x14ac:dyDescent="0.25">
      <c r="A122" s="53">
        <v>8200</v>
      </c>
      <c r="B122" s="579" t="s">
        <v>581</v>
      </c>
      <c r="C122" s="580"/>
      <c r="D122" s="38">
        <f>SUM(D123:D124)</f>
        <v>0</v>
      </c>
      <c r="E122" s="38">
        <f>SUM(E123:E124)</f>
        <v>64113507</v>
      </c>
      <c r="F122" s="38">
        <f t="shared" si="3"/>
        <v>64113507</v>
      </c>
    </row>
    <row r="123" spans="1:6" x14ac:dyDescent="0.25">
      <c r="A123" s="584">
        <v>8201</v>
      </c>
      <c r="B123" s="585"/>
      <c r="C123" s="17" t="s">
        <v>582</v>
      </c>
      <c r="D123" s="55"/>
      <c r="E123" s="54">
        <f>'CRI-M'!P123</f>
        <v>18681999</v>
      </c>
      <c r="F123" s="55">
        <f t="shared" si="3"/>
        <v>18681999</v>
      </c>
    </row>
    <row r="124" spans="1:6" x14ac:dyDescent="0.25">
      <c r="A124" s="584">
        <v>8202</v>
      </c>
      <c r="B124" s="585"/>
      <c r="C124" s="17" t="s">
        <v>583</v>
      </c>
      <c r="D124" s="55"/>
      <c r="E124" s="54">
        <f>'CRI-M'!P124</f>
        <v>45431508</v>
      </c>
      <c r="F124" s="55">
        <f t="shared" si="3"/>
        <v>45431508</v>
      </c>
    </row>
    <row r="125" spans="1:6" x14ac:dyDescent="0.25">
      <c r="A125" s="53">
        <v>8300</v>
      </c>
      <c r="B125" s="579" t="s">
        <v>584</v>
      </c>
      <c r="C125" s="580"/>
      <c r="D125" s="38">
        <f>SUM(D126:D129)</f>
        <v>0</v>
      </c>
      <c r="E125" s="38">
        <f>SUM(E126:E129)</f>
        <v>0</v>
      </c>
      <c r="F125" s="38">
        <f t="shared" si="3"/>
        <v>0</v>
      </c>
    </row>
    <row r="126" spans="1:6" ht="15" customHeight="1" x14ac:dyDescent="0.25">
      <c r="A126" s="584">
        <v>8301</v>
      </c>
      <c r="B126" s="585"/>
      <c r="C126" s="21" t="s">
        <v>585</v>
      </c>
      <c r="D126" s="55"/>
      <c r="E126" s="54">
        <f>'CRI-M'!P126</f>
        <v>0</v>
      </c>
      <c r="F126" s="55">
        <f t="shared" si="3"/>
        <v>0</v>
      </c>
    </row>
    <row r="127" spans="1:6" ht="15" customHeight="1" x14ac:dyDescent="0.25">
      <c r="A127" s="584">
        <v>8302</v>
      </c>
      <c r="B127" s="585"/>
      <c r="C127" s="21" t="s">
        <v>586</v>
      </c>
      <c r="D127" s="55"/>
      <c r="E127" s="54">
        <f>'CRI-M'!P127</f>
        <v>0</v>
      </c>
      <c r="F127" s="55">
        <f t="shared" si="3"/>
        <v>0</v>
      </c>
    </row>
    <row r="128" spans="1:6" ht="15" customHeight="1" x14ac:dyDescent="0.25">
      <c r="A128" s="584">
        <v>8303</v>
      </c>
      <c r="B128" s="585"/>
      <c r="C128" s="21" t="s">
        <v>587</v>
      </c>
      <c r="D128" s="55"/>
      <c r="E128" s="54">
        <f>'CRI-M'!P128</f>
        <v>0</v>
      </c>
      <c r="F128" s="55">
        <f t="shared" si="3"/>
        <v>0</v>
      </c>
    </row>
    <row r="129" spans="1:6" ht="15" customHeight="1" x14ac:dyDescent="0.25">
      <c r="A129" s="584">
        <v>8304</v>
      </c>
      <c r="B129" s="585"/>
      <c r="C129" s="21" t="s">
        <v>2420</v>
      </c>
      <c r="D129" s="54">
        <f>'CRI-M'!P129</f>
        <v>0</v>
      </c>
      <c r="E129" s="54">
        <f>'CRI-M'!P130+'CRI-M'!P131</f>
        <v>0</v>
      </c>
      <c r="F129" s="55">
        <f t="shared" si="3"/>
        <v>0</v>
      </c>
    </row>
    <row r="130" spans="1:6" x14ac:dyDescent="0.25">
      <c r="A130" s="53">
        <v>8400</v>
      </c>
      <c r="B130" s="579" t="s">
        <v>444</v>
      </c>
      <c r="C130" s="580"/>
      <c r="D130" s="38">
        <f>SUM(D131:D135)</f>
        <v>3383228</v>
      </c>
      <c r="E130" s="38">
        <f>SUM(E131:E135)</f>
        <v>0</v>
      </c>
      <c r="F130" s="38">
        <f t="shared" si="3"/>
        <v>3383228</v>
      </c>
    </row>
    <row r="131" spans="1:6" x14ac:dyDescent="0.25">
      <c r="A131" s="584">
        <v>8401</v>
      </c>
      <c r="B131" s="585"/>
      <c r="C131" s="21" t="s">
        <v>588</v>
      </c>
      <c r="D131" s="54">
        <f>'CRI-M'!P133</f>
        <v>47</v>
      </c>
      <c r="E131" s="55"/>
      <c r="F131" s="55">
        <f t="shared" si="3"/>
        <v>47</v>
      </c>
    </row>
    <row r="132" spans="1:6" x14ac:dyDescent="0.25">
      <c r="A132" s="584">
        <v>8402</v>
      </c>
      <c r="B132" s="585"/>
      <c r="C132" s="21" t="s">
        <v>589</v>
      </c>
      <c r="D132" s="54">
        <f>'CRI-M'!P134</f>
        <v>338302</v>
      </c>
      <c r="E132" s="55"/>
      <c r="F132" s="55">
        <f t="shared" si="3"/>
        <v>338302</v>
      </c>
    </row>
    <row r="133" spans="1:6" x14ac:dyDescent="0.25">
      <c r="A133" s="584">
        <v>8403</v>
      </c>
      <c r="B133" s="585"/>
      <c r="C133" s="21" t="s">
        <v>590</v>
      </c>
      <c r="D133" s="54">
        <f>'CRI-M'!P135</f>
        <v>2044879</v>
      </c>
      <c r="E133" s="55"/>
      <c r="F133" s="55">
        <f t="shared" si="3"/>
        <v>2044879</v>
      </c>
    </row>
    <row r="134" spans="1:6" x14ac:dyDescent="0.25">
      <c r="A134" s="584">
        <v>8404</v>
      </c>
      <c r="B134" s="585"/>
      <c r="C134" s="21" t="s">
        <v>591</v>
      </c>
      <c r="D134" s="54">
        <f>'CRI-M'!P136</f>
        <v>0</v>
      </c>
      <c r="E134" s="55"/>
      <c r="F134" s="55">
        <f t="shared" si="3"/>
        <v>0</v>
      </c>
    </row>
    <row r="135" spans="1:6" x14ac:dyDescent="0.25">
      <c r="A135" s="584">
        <v>8405</v>
      </c>
      <c r="B135" s="585"/>
      <c r="C135" s="21" t="s">
        <v>592</v>
      </c>
      <c r="D135" s="54">
        <f>'CRI-M'!P137</f>
        <v>1000000</v>
      </c>
      <c r="E135" s="55"/>
      <c r="F135" s="55">
        <f t="shared" si="3"/>
        <v>1000000</v>
      </c>
    </row>
    <row r="136" spans="1:6" x14ac:dyDescent="0.25">
      <c r="A136" s="53">
        <v>8500</v>
      </c>
      <c r="B136" s="579" t="s">
        <v>593</v>
      </c>
      <c r="C136" s="580"/>
      <c r="D136" s="38">
        <f>SUM(D137:D138)</f>
        <v>0</v>
      </c>
      <c r="E136" s="38">
        <f>SUM(E137:E138)</f>
        <v>0</v>
      </c>
      <c r="F136" s="38">
        <f t="shared" si="3"/>
        <v>0</v>
      </c>
    </row>
    <row r="137" spans="1:6" ht="30" x14ac:dyDescent="0.25">
      <c r="A137" s="584">
        <v>8501</v>
      </c>
      <c r="B137" s="585"/>
      <c r="C137" s="21" t="s">
        <v>594</v>
      </c>
      <c r="D137" s="55"/>
      <c r="E137" s="54">
        <f>'CRI-M'!P139</f>
        <v>0</v>
      </c>
      <c r="F137" s="55">
        <f t="shared" si="3"/>
        <v>0</v>
      </c>
    </row>
    <row r="138" spans="1:6" x14ac:dyDescent="0.25">
      <c r="A138" s="584">
        <v>8502</v>
      </c>
      <c r="B138" s="585"/>
      <c r="C138" s="21" t="s">
        <v>595</v>
      </c>
      <c r="D138" s="55"/>
      <c r="E138" s="54">
        <f>'CRI-M'!P140</f>
        <v>0</v>
      </c>
      <c r="F138" s="55">
        <f t="shared" si="3"/>
        <v>0</v>
      </c>
    </row>
    <row r="139" spans="1:6" ht="30" customHeight="1" x14ac:dyDescent="0.25">
      <c r="A139" s="51">
        <v>9000</v>
      </c>
      <c r="B139" s="586" t="s">
        <v>2421</v>
      </c>
      <c r="C139" s="587"/>
      <c r="D139" s="52">
        <f>D140+D142+D143+D145+D146+D148+D149</f>
        <v>0</v>
      </c>
      <c r="E139" s="52">
        <f>E140+E142+E143+E145+E146+E148+E149</f>
        <v>0</v>
      </c>
      <c r="F139" s="52">
        <f t="shared" si="3"/>
        <v>0</v>
      </c>
    </row>
    <row r="140" spans="1:6" x14ac:dyDescent="0.25">
      <c r="A140" s="58">
        <v>9100</v>
      </c>
      <c r="B140" s="579" t="s">
        <v>597</v>
      </c>
      <c r="C140" s="580"/>
      <c r="D140" s="38">
        <f>SUM(D141)</f>
        <v>0</v>
      </c>
      <c r="E140" s="38">
        <f>SUM(E141)</f>
        <v>0</v>
      </c>
      <c r="F140" s="38">
        <f t="shared" si="3"/>
        <v>0</v>
      </c>
    </row>
    <row r="141" spans="1:6" x14ac:dyDescent="0.25">
      <c r="A141" s="584">
        <v>9101</v>
      </c>
      <c r="B141" s="585"/>
      <c r="C141" s="17" t="s">
        <v>597</v>
      </c>
      <c r="D141" s="54">
        <f>'CRI-M'!P143</f>
        <v>0</v>
      </c>
      <c r="E141" s="54">
        <f>'CRI-M'!P144+'CRI-M'!P145</f>
        <v>0</v>
      </c>
      <c r="F141" s="55">
        <f t="shared" si="3"/>
        <v>0</v>
      </c>
    </row>
    <row r="142" spans="1:6" x14ac:dyDescent="0.25">
      <c r="A142" s="53">
        <v>9200</v>
      </c>
      <c r="B142" s="579" t="s">
        <v>2422</v>
      </c>
      <c r="C142" s="580"/>
      <c r="D142" s="38"/>
      <c r="E142" s="38"/>
      <c r="F142" s="38">
        <f t="shared" si="3"/>
        <v>0</v>
      </c>
    </row>
    <row r="143" spans="1:6" x14ac:dyDescent="0.25">
      <c r="A143" s="53">
        <v>9300</v>
      </c>
      <c r="B143" s="579" t="s">
        <v>599</v>
      </c>
      <c r="C143" s="580"/>
      <c r="D143" s="38">
        <f>SUM(D144)</f>
        <v>0</v>
      </c>
      <c r="E143" s="38">
        <f>SUM(E144)</f>
        <v>0</v>
      </c>
      <c r="F143" s="38">
        <f t="shared" si="3"/>
        <v>0</v>
      </c>
    </row>
    <row r="144" spans="1:6" x14ac:dyDescent="0.25">
      <c r="A144" s="584">
        <v>9301</v>
      </c>
      <c r="B144" s="585"/>
      <c r="C144" s="17" t="s">
        <v>599</v>
      </c>
      <c r="D144" s="54">
        <f>'CRI-M'!P148</f>
        <v>0</v>
      </c>
      <c r="E144" s="54">
        <f>'CRI-M'!P149+'CRI-M'!P150</f>
        <v>0</v>
      </c>
      <c r="F144" s="55">
        <f t="shared" si="3"/>
        <v>0</v>
      </c>
    </row>
    <row r="145" spans="1:6" x14ac:dyDescent="0.25">
      <c r="A145" s="53">
        <v>9400</v>
      </c>
      <c r="B145" s="579" t="s">
        <v>2423</v>
      </c>
      <c r="C145" s="580"/>
      <c r="D145" s="38"/>
      <c r="E145" s="38"/>
      <c r="F145" s="38">
        <f t="shared" si="3"/>
        <v>0</v>
      </c>
    </row>
    <row r="146" spans="1:6" x14ac:dyDescent="0.25">
      <c r="A146" s="53">
        <v>9500</v>
      </c>
      <c r="B146" s="579" t="s">
        <v>601</v>
      </c>
      <c r="C146" s="580"/>
      <c r="D146" s="38">
        <f>SUM(D147)</f>
        <v>0</v>
      </c>
      <c r="E146" s="38">
        <f>SUM(E147)</f>
        <v>0</v>
      </c>
      <c r="F146" s="38">
        <f t="shared" ref="F146:F155" si="4">D146+E146</f>
        <v>0</v>
      </c>
    </row>
    <row r="147" spans="1:6" x14ac:dyDescent="0.25">
      <c r="A147" s="584">
        <v>9501</v>
      </c>
      <c r="B147" s="585"/>
      <c r="C147" s="17" t="s">
        <v>601</v>
      </c>
      <c r="D147" s="54">
        <f>'CRI-M'!P153</f>
        <v>0</v>
      </c>
      <c r="E147" s="55"/>
      <c r="F147" s="55">
        <f t="shared" si="4"/>
        <v>0</v>
      </c>
    </row>
    <row r="148" spans="1:6" x14ac:dyDescent="0.25">
      <c r="A148" s="53">
        <v>9600</v>
      </c>
      <c r="B148" s="579" t="s">
        <v>2424</v>
      </c>
      <c r="C148" s="580"/>
      <c r="D148" s="38"/>
      <c r="E148" s="38"/>
      <c r="F148" s="38">
        <f t="shared" si="4"/>
        <v>0</v>
      </c>
    </row>
    <row r="149" spans="1:6" ht="30" customHeight="1" x14ac:dyDescent="0.25">
      <c r="A149" s="53">
        <v>9700</v>
      </c>
      <c r="B149" s="579" t="s">
        <v>603</v>
      </c>
      <c r="C149" s="580"/>
      <c r="D149" s="38">
        <f>SUM(D150)</f>
        <v>0</v>
      </c>
      <c r="E149" s="38">
        <f>SUM(E150)</f>
        <v>0</v>
      </c>
      <c r="F149" s="38">
        <f t="shared" si="4"/>
        <v>0</v>
      </c>
    </row>
    <row r="150" spans="1:6" ht="30" x14ac:dyDescent="0.25">
      <c r="A150" s="584" t="s">
        <v>610</v>
      </c>
      <c r="B150" s="585"/>
      <c r="C150" s="17" t="s">
        <v>603</v>
      </c>
      <c r="D150" s="54">
        <f>'CRI-M'!P156</f>
        <v>0</v>
      </c>
      <c r="E150" s="55"/>
      <c r="F150" s="55">
        <f t="shared" si="4"/>
        <v>0</v>
      </c>
    </row>
    <row r="151" spans="1:6" x14ac:dyDescent="0.25">
      <c r="A151" s="51">
        <v>0</v>
      </c>
      <c r="B151" s="586" t="s">
        <v>503</v>
      </c>
      <c r="C151" s="587"/>
      <c r="D151" s="52">
        <f>D152+D153+D154</f>
        <v>0</v>
      </c>
      <c r="E151" s="52">
        <f>E152+E153+E154</f>
        <v>0</v>
      </c>
      <c r="F151" s="52">
        <f t="shared" si="4"/>
        <v>0</v>
      </c>
    </row>
    <row r="152" spans="1:6" x14ac:dyDescent="0.25">
      <c r="A152" s="53">
        <v>100</v>
      </c>
      <c r="B152" s="579" t="s">
        <v>604</v>
      </c>
      <c r="C152" s="580"/>
      <c r="D152" s="38"/>
      <c r="E152" s="38"/>
      <c r="F152" s="38">
        <f t="shared" si="4"/>
        <v>0</v>
      </c>
    </row>
    <row r="153" spans="1:6" x14ac:dyDescent="0.25">
      <c r="A153" s="53">
        <v>200</v>
      </c>
      <c r="B153" s="579" t="s">
        <v>605</v>
      </c>
      <c r="C153" s="580"/>
      <c r="D153" s="38"/>
      <c r="E153" s="38"/>
      <c r="F153" s="38">
        <f t="shared" si="4"/>
        <v>0</v>
      </c>
    </row>
    <row r="154" spans="1:6" x14ac:dyDescent="0.25">
      <c r="A154" s="53">
        <v>300</v>
      </c>
      <c r="B154" s="579" t="s">
        <v>606</v>
      </c>
      <c r="C154" s="580"/>
      <c r="D154" s="38">
        <f>SUM(D155)</f>
        <v>0</v>
      </c>
      <c r="E154" s="38">
        <f>SUM(E155)</f>
        <v>0</v>
      </c>
      <c r="F154" s="38">
        <f t="shared" si="4"/>
        <v>0</v>
      </c>
    </row>
    <row r="155" spans="1:6" x14ac:dyDescent="0.25">
      <c r="A155" s="581">
        <v>301</v>
      </c>
      <c r="B155" s="582"/>
      <c r="C155" s="17" t="s">
        <v>606</v>
      </c>
      <c r="D155" s="55"/>
      <c r="E155" s="54">
        <f>'CRI-M'!P161</f>
        <v>0</v>
      </c>
      <c r="F155" s="55">
        <f t="shared" si="4"/>
        <v>0</v>
      </c>
    </row>
    <row r="156" spans="1:6" ht="15.75" x14ac:dyDescent="0.25">
      <c r="A156" s="528" t="s">
        <v>2204</v>
      </c>
      <c r="B156" s="583"/>
      <c r="C156" s="529"/>
      <c r="D156" s="59">
        <f>D7+D28+D34+D39+D71+D78+D94+D108+D139+D151</f>
        <v>249397625</v>
      </c>
      <c r="E156" s="59">
        <f>E7+E28+E34+E39+E71+E78+E94+E108+E139+E151</f>
        <v>64113507</v>
      </c>
      <c r="F156" s="59">
        <f>F7+F28+F34+F39+F71+F78+F94+F108+F139+F151</f>
        <v>313511132</v>
      </c>
    </row>
    <row r="157" spans="1:6" ht="15.75" x14ac:dyDescent="0.25">
      <c r="A157" s="528" t="s">
        <v>2365</v>
      </c>
      <c r="B157" s="583"/>
      <c r="C157" s="529"/>
      <c r="D157" s="59">
        <f>SUM('CRI-M'!P163:P168)</f>
        <v>0</v>
      </c>
      <c r="E157" s="59">
        <f>SUM('CRI-M'!P169:P171)</f>
        <v>0</v>
      </c>
      <c r="F157" s="59">
        <f>D157+E157</f>
        <v>0</v>
      </c>
    </row>
    <row r="158" spans="1:6" ht="15.75" x14ac:dyDescent="0.25">
      <c r="A158" s="528" t="s">
        <v>2425</v>
      </c>
      <c r="B158" s="583"/>
      <c r="C158" s="529"/>
      <c r="D158" s="59">
        <f>D156+D157</f>
        <v>249397625</v>
      </c>
      <c r="E158" s="59">
        <f>E156+E157</f>
        <v>64113507</v>
      </c>
      <c r="F158" s="59">
        <f>F156+F157</f>
        <v>313511132</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paperSize="5" scale="70" orientation="portrait" horizontalDpi="1200" verticalDpi="1200"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D359"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2541</v>
      </c>
    </row>
    <row r="3" spans="1:13" ht="21" x14ac:dyDescent="0.35">
      <c r="A3" s="300" t="str">
        <f>Inconsistencias!$B$6&amp;IF(LOOKUP(Inconsistencias!$B$6,EF!$C$2:$C$1001,EF!$I$2:I$1001)="Dependencia",", Jalisco","")</f>
        <v>Jocotepec, Jalisco</v>
      </c>
    </row>
    <row r="4" spans="1:13" ht="18.75" x14ac:dyDescent="0.3">
      <c r="A4" s="301" t="str">
        <f>"Ejercicio Fiscal "&amp;Inconsistencias!U2</f>
        <v>Ejercicio Fiscal 2025</v>
      </c>
    </row>
    <row r="5" spans="1:13" x14ac:dyDescent="0.25"/>
    <row r="6" spans="1:13" ht="15.75" customHeight="1" x14ac:dyDescent="0.25">
      <c r="A6" s="600" t="s">
        <v>626</v>
      </c>
      <c r="B6" s="602" t="s">
        <v>2167</v>
      </c>
      <c r="C6" s="604" t="s">
        <v>2426</v>
      </c>
      <c r="D6" s="605"/>
      <c r="E6" s="605"/>
      <c r="F6" s="605"/>
      <c r="G6" s="605"/>
      <c r="H6" s="605"/>
      <c r="I6" s="605"/>
      <c r="J6" s="606" t="s">
        <v>2427</v>
      </c>
      <c r="K6" s="606"/>
      <c r="L6" s="606"/>
      <c r="M6" s="607" t="s">
        <v>2243</v>
      </c>
    </row>
    <row r="7" spans="1:13" ht="51" x14ac:dyDescent="0.25">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x14ac:dyDescent="0.25">
      <c r="A8" s="111">
        <v>1000</v>
      </c>
      <c r="B8" s="112" t="s">
        <v>2371</v>
      </c>
      <c r="C8" s="61">
        <f t="shared" ref="C8:L8" si="0">C9+C14+C19+C28+C33+C40+C42</f>
        <v>9150000</v>
      </c>
      <c r="D8" s="83">
        <f t="shared" si="0"/>
        <v>0</v>
      </c>
      <c r="E8" s="83">
        <f t="shared" si="0"/>
        <v>0</v>
      </c>
      <c r="F8" s="83">
        <f t="shared" si="0"/>
        <v>0</v>
      </c>
      <c r="G8" s="83">
        <f t="shared" si="0"/>
        <v>79450017</v>
      </c>
      <c r="H8" s="83">
        <f t="shared" si="0"/>
        <v>3342648</v>
      </c>
      <c r="I8" s="83">
        <f t="shared" si="0"/>
        <v>0</v>
      </c>
      <c r="J8" s="83">
        <f t="shared" si="0"/>
        <v>3260667</v>
      </c>
      <c r="K8" s="83">
        <f t="shared" si="0"/>
        <v>0</v>
      </c>
      <c r="L8" s="83">
        <f t="shared" si="0"/>
        <v>0</v>
      </c>
      <c r="M8" s="52">
        <f>M9+M14+M19+M28+M33+M40+M42</f>
        <v>95203332</v>
      </c>
    </row>
    <row r="9" spans="1:13" ht="15" customHeight="1" x14ac:dyDescent="0.25">
      <c r="A9" s="113">
        <v>1100</v>
      </c>
      <c r="B9" s="114" t="s">
        <v>2277</v>
      </c>
      <c r="C9" s="63">
        <f t="shared" ref="C9:I9" si="1">SUM(C10:C13)</f>
        <v>0</v>
      </c>
      <c r="D9" s="38">
        <f t="shared" si="1"/>
        <v>0</v>
      </c>
      <c r="E9" s="38">
        <f t="shared" si="1"/>
        <v>0</v>
      </c>
      <c r="F9" s="38">
        <f t="shared" si="1"/>
        <v>0</v>
      </c>
      <c r="G9" s="38">
        <f t="shared" si="1"/>
        <v>50597916</v>
      </c>
      <c r="H9" s="38">
        <f t="shared" si="1"/>
        <v>3342648</v>
      </c>
      <c r="I9" s="38">
        <f t="shared" si="1"/>
        <v>0</v>
      </c>
      <c r="J9" s="38">
        <f>SUM(J10:J13)</f>
        <v>0</v>
      </c>
      <c r="K9" s="38">
        <f>SUM(K10:K13)</f>
        <v>0</v>
      </c>
      <c r="L9" s="38">
        <f>SUM(L10:L13)</f>
        <v>0</v>
      </c>
      <c r="M9" s="38">
        <f>SUM(M10:M13)</f>
        <v>53940564</v>
      </c>
    </row>
    <row r="10" spans="1:13" ht="15" customHeight="1" x14ac:dyDescent="0.25">
      <c r="A10" s="115">
        <v>111</v>
      </c>
      <c r="B10" s="88" t="s">
        <v>2278</v>
      </c>
      <c r="C10" s="116">
        <f>'COG-M'!P9</f>
        <v>0</v>
      </c>
      <c r="D10" s="116">
        <f>'COG-M'!P10</f>
        <v>0</v>
      </c>
      <c r="E10" s="116">
        <f>'COG-M'!P11</f>
        <v>0</v>
      </c>
      <c r="F10" s="116">
        <f>'COG-M'!P12</f>
        <v>0</v>
      </c>
      <c r="G10" s="116">
        <f>'COG-M'!P13</f>
        <v>0</v>
      </c>
      <c r="H10" s="116">
        <f>'COG-M'!P14</f>
        <v>3342648</v>
      </c>
      <c r="I10" s="116">
        <f>'COG-M'!P15</f>
        <v>0</v>
      </c>
      <c r="J10" s="116">
        <f>'COG-M'!P16</f>
        <v>0</v>
      </c>
      <c r="K10" s="116">
        <f>'COG-M'!P17</f>
        <v>0</v>
      </c>
      <c r="L10" s="116">
        <f>'COG-M'!P18</f>
        <v>0</v>
      </c>
      <c r="M10" s="54">
        <f>SUM(C10:L10)</f>
        <v>3342648</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50597916</v>
      </c>
      <c r="H12" s="116">
        <f>'COG-M'!P25</f>
        <v>0</v>
      </c>
      <c r="I12" s="116">
        <f>'COG-M'!P26</f>
        <v>0</v>
      </c>
      <c r="J12" s="116">
        <f>'COG-M'!P27</f>
        <v>0</v>
      </c>
      <c r="K12" s="116">
        <f>'COG-M'!P28</f>
        <v>0</v>
      </c>
      <c r="L12" s="116">
        <f>'COG-M'!P29</f>
        <v>0</v>
      </c>
      <c r="M12" s="54">
        <f>SUM(C12:L12)</f>
        <v>50597916</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2279</v>
      </c>
      <c r="C14" s="63">
        <f>SUM(C15:C18)</f>
        <v>3000000</v>
      </c>
      <c r="D14" s="38">
        <f t="shared" ref="D14:M14" si="2">SUM(D15:D18)</f>
        <v>0</v>
      </c>
      <c r="E14" s="38">
        <f t="shared" si="2"/>
        <v>0</v>
      </c>
      <c r="F14" s="38">
        <f t="shared" si="2"/>
        <v>0</v>
      </c>
      <c r="G14" s="38">
        <f t="shared" si="2"/>
        <v>19319569</v>
      </c>
      <c r="H14" s="38">
        <f t="shared" si="2"/>
        <v>0</v>
      </c>
      <c r="I14" s="38">
        <f t="shared" si="2"/>
        <v>0</v>
      </c>
      <c r="J14" s="38">
        <f t="shared" si="2"/>
        <v>0</v>
      </c>
      <c r="K14" s="38">
        <f t="shared" si="2"/>
        <v>0</v>
      </c>
      <c r="L14" s="38">
        <f t="shared" si="2"/>
        <v>0</v>
      </c>
      <c r="M14" s="38">
        <f t="shared" si="2"/>
        <v>22319569</v>
      </c>
    </row>
    <row r="15" spans="1:13" x14ac:dyDescent="0.25">
      <c r="A15" s="115">
        <v>121</v>
      </c>
      <c r="B15" s="88" t="s">
        <v>25</v>
      </c>
      <c r="C15" s="116">
        <f>'COG-M'!P41</f>
        <v>3000000</v>
      </c>
      <c r="D15" s="116">
        <f>'COG-M'!P42</f>
        <v>0</v>
      </c>
      <c r="E15" s="116">
        <f>'COG-M'!P43</f>
        <v>0</v>
      </c>
      <c r="F15" s="54">
        <f>'COG-M'!P44</f>
        <v>0</v>
      </c>
      <c r="G15" s="54">
        <f>'COG-M'!P45</f>
        <v>0</v>
      </c>
      <c r="H15" s="54">
        <f>'COG-M'!P46</f>
        <v>0</v>
      </c>
      <c r="I15" s="54">
        <f>'COG-M'!P47</f>
        <v>0</v>
      </c>
      <c r="J15" s="54">
        <f>'COG-M'!P48</f>
        <v>0</v>
      </c>
      <c r="K15" s="54">
        <f>'COG-M'!P49</f>
        <v>0</v>
      </c>
      <c r="L15" s="54">
        <f>'COG-M'!P50</f>
        <v>0</v>
      </c>
      <c r="M15" s="54">
        <f>SUM(C15:L15)</f>
        <v>3000000</v>
      </c>
    </row>
    <row r="16" spans="1:13" x14ac:dyDescent="0.25">
      <c r="A16" s="115">
        <v>122</v>
      </c>
      <c r="B16" s="88" t="s">
        <v>26</v>
      </c>
      <c r="C16" s="116">
        <f>'COG-M'!P51</f>
        <v>0</v>
      </c>
      <c r="D16" s="116">
        <f>'COG-M'!P52</f>
        <v>0</v>
      </c>
      <c r="E16" s="116">
        <f>'COG-M'!P53</f>
        <v>0</v>
      </c>
      <c r="F16" s="54">
        <f>'COG-M'!P54</f>
        <v>0</v>
      </c>
      <c r="G16" s="54">
        <f>'COG-M'!P55</f>
        <v>19319569</v>
      </c>
      <c r="H16" s="54">
        <f>'COG-M'!P56</f>
        <v>0</v>
      </c>
      <c r="I16" s="54">
        <f>'COG-M'!P57</f>
        <v>0</v>
      </c>
      <c r="J16" s="54">
        <f>'COG-M'!P58</f>
        <v>0</v>
      </c>
      <c r="K16" s="54">
        <f>'COG-M'!P59</f>
        <v>0</v>
      </c>
      <c r="L16" s="54">
        <f>'COG-M'!P60</f>
        <v>0</v>
      </c>
      <c r="M16" s="54">
        <f>SUM(C16:L16)</f>
        <v>19319569</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2280</v>
      </c>
      <c r="C19" s="63">
        <f t="shared" ref="C19:M19" si="3">SUM(C20:C27)</f>
        <v>2500000</v>
      </c>
      <c r="D19" s="38">
        <f t="shared" si="3"/>
        <v>0</v>
      </c>
      <c r="E19" s="38">
        <f t="shared" si="3"/>
        <v>0</v>
      </c>
      <c r="F19" s="38">
        <f t="shared" si="3"/>
        <v>0</v>
      </c>
      <c r="G19" s="38">
        <f t="shared" si="3"/>
        <v>9532532</v>
      </c>
      <c r="H19" s="38">
        <f t="shared" si="3"/>
        <v>0</v>
      </c>
      <c r="I19" s="38">
        <f t="shared" si="3"/>
        <v>0</v>
      </c>
      <c r="J19" s="38">
        <f t="shared" si="3"/>
        <v>2505667</v>
      </c>
      <c r="K19" s="38">
        <f t="shared" si="3"/>
        <v>0</v>
      </c>
      <c r="L19" s="38">
        <f t="shared" si="3"/>
        <v>0</v>
      </c>
      <c r="M19" s="38">
        <f t="shared" si="3"/>
        <v>14538199</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9532532</v>
      </c>
      <c r="H21" s="54">
        <f>'COG-M'!P88</f>
        <v>0</v>
      </c>
      <c r="I21" s="54">
        <f>'COG-M'!P89</f>
        <v>0</v>
      </c>
      <c r="J21" s="54">
        <f>'COG-M'!P90</f>
        <v>2405667</v>
      </c>
      <c r="K21" s="54">
        <f>'COG-M'!P91</f>
        <v>0</v>
      </c>
      <c r="L21" s="54">
        <f>'COG-M'!P92</f>
        <v>0</v>
      </c>
      <c r="M21" s="54">
        <f t="shared" si="4"/>
        <v>11938199</v>
      </c>
    </row>
    <row r="22" spans="1:13" x14ac:dyDescent="0.25">
      <c r="A22" s="115">
        <v>133</v>
      </c>
      <c r="B22" s="88" t="s">
        <v>32</v>
      </c>
      <c r="C22" s="116">
        <f>'COG-M'!P93</f>
        <v>2500000</v>
      </c>
      <c r="D22" s="54">
        <f>'COG-M'!P94</f>
        <v>0</v>
      </c>
      <c r="E22" s="54">
        <f>'COG-M'!P95</f>
        <v>0</v>
      </c>
      <c r="F22" s="54">
        <f>'COG-M'!P96</f>
        <v>0</v>
      </c>
      <c r="G22" s="54">
        <f>'COG-M'!P97</f>
        <v>0</v>
      </c>
      <c r="H22" s="54">
        <f>'COG-M'!P98</f>
        <v>0</v>
      </c>
      <c r="I22" s="54">
        <f>'COG-M'!P99</f>
        <v>0</v>
      </c>
      <c r="J22" s="54">
        <f>'COG-M'!P100</f>
        <v>100000</v>
      </c>
      <c r="K22" s="54">
        <f>'COG-M'!P101</f>
        <v>0</v>
      </c>
      <c r="L22" s="54">
        <f>'COG-M'!P102</f>
        <v>0</v>
      </c>
      <c r="M22" s="54">
        <f t="shared" si="4"/>
        <v>2600000</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405000</v>
      </c>
      <c r="K28" s="38">
        <f t="shared" si="5"/>
        <v>0</v>
      </c>
      <c r="L28" s="38">
        <f t="shared" si="5"/>
        <v>0</v>
      </c>
      <c r="M28" s="38">
        <f t="shared" si="5"/>
        <v>405000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405000</v>
      </c>
      <c r="K32" s="54">
        <f>'COG-M'!P174</f>
        <v>0</v>
      </c>
      <c r="L32" s="54">
        <f>'COG-M'!P175</f>
        <v>0</v>
      </c>
      <c r="M32" s="54">
        <f>SUM(C32:L32)</f>
        <v>405000</v>
      </c>
    </row>
    <row r="33" spans="1:13" x14ac:dyDescent="0.25">
      <c r="A33" s="113">
        <v>1500</v>
      </c>
      <c r="B33" s="114" t="s">
        <v>49</v>
      </c>
      <c r="C33" s="63">
        <f t="shared" ref="C33:M33" si="6">SUM(C34:C39)</f>
        <v>3000000</v>
      </c>
      <c r="D33" s="38">
        <f t="shared" si="6"/>
        <v>0</v>
      </c>
      <c r="E33" s="38">
        <f t="shared" si="6"/>
        <v>0</v>
      </c>
      <c r="F33" s="38">
        <f t="shared" si="6"/>
        <v>0</v>
      </c>
      <c r="G33" s="38">
        <f t="shared" si="6"/>
        <v>0</v>
      </c>
      <c r="H33" s="38">
        <f t="shared" si="6"/>
        <v>0</v>
      </c>
      <c r="I33" s="38">
        <f t="shared" si="6"/>
        <v>0</v>
      </c>
      <c r="J33" s="38">
        <f t="shared" si="6"/>
        <v>0</v>
      </c>
      <c r="K33" s="38">
        <f t="shared" si="6"/>
        <v>0</v>
      </c>
      <c r="L33" s="38">
        <f t="shared" si="6"/>
        <v>0</v>
      </c>
      <c r="M33" s="38">
        <f t="shared" si="6"/>
        <v>3000000</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2000000</v>
      </c>
      <c r="D35" s="54">
        <f>'COG-M'!P188</f>
        <v>0</v>
      </c>
      <c r="E35" s="54">
        <f>'COG-M'!P189</f>
        <v>0</v>
      </c>
      <c r="F35" s="54">
        <f>'COG-M'!P190</f>
        <v>0</v>
      </c>
      <c r="G35" s="54">
        <f>'COG-M'!P191</f>
        <v>0</v>
      </c>
      <c r="H35" s="54">
        <f>'COG-M'!P192</f>
        <v>0</v>
      </c>
      <c r="I35" s="54">
        <f>'COG-M'!P193</f>
        <v>0</v>
      </c>
      <c r="J35" s="54">
        <f>'COG-M'!P194</f>
        <v>0</v>
      </c>
      <c r="K35" s="54">
        <f>'COG-M'!P195</f>
        <v>0</v>
      </c>
      <c r="L35" s="54">
        <f>'COG-M'!P196</f>
        <v>0</v>
      </c>
      <c r="M35" s="54">
        <f t="shared" si="7"/>
        <v>2000000</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1000000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1000000</v>
      </c>
    </row>
    <row r="40" spans="1:13" x14ac:dyDescent="0.25">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2282</v>
      </c>
      <c r="C42" s="63">
        <f t="shared" ref="C42:M42" si="9">SUM(C43:C44)</f>
        <v>650000</v>
      </c>
      <c r="D42" s="38">
        <f t="shared" si="9"/>
        <v>0</v>
      </c>
      <c r="E42" s="38">
        <f t="shared" si="9"/>
        <v>0</v>
      </c>
      <c r="F42" s="38">
        <f t="shared" si="9"/>
        <v>0</v>
      </c>
      <c r="G42" s="38">
        <f t="shared" si="9"/>
        <v>0</v>
      </c>
      <c r="H42" s="38">
        <f t="shared" si="9"/>
        <v>0</v>
      </c>
      <c r="I42" s="38">
        <f t="shared" si="9"/>
        <v>0</v>
      </c>
      <c r="J42" s="38">
        <f t="shared" si="9"/>
        <v>350000</v>
      </c>
      <c r="K42" s="38">
        <f t="shared" si="9"/>
        <v>0</v>
      </c>
      <c r="L42" s="38">
        <f t="shared" si="9"/>
        <v>0</v>
      </c>
      <c r="M42" s="38">
        <f t="shared" si="9"/>
        <v>1000000</v>
      </c>
    </row>
    <row r="43" spans="1:13" x14ac:dyDescent="0.25">
      <c r="A43" s="115">
        <v>171</v>
      </c>
      <c r="B43" s="88" t="s">
        <v>53</v>
      </c>
      <c r="C43" s="116">
        <f>'COG-M'!P249</f>
        <v>650000</v>
      </c>
      <c r="D43" s="54">
        <f>'COG-M'!P250</f>
        <v>0</v>
      </c>
      <c r="E43" s="54">
        <f>'COG-M'!P251</f>
        <v>0</v>
      </c>
      <c r="F43" s="54">
        <f>'COG-M'!P252</f>
        <v>0</v>
      </c>
      <c r="G43" s="54">
        <f>'COG-M'!P253</f>
        <v>0</v>
      </c>
      <c r="H43" s="54">
        <f>'COG-M'!P254</f>
        <v>0</v>
      </c>
      <c r="I43" s="54">
        <f>'COG-M'!P255</f>
        <v>0</v>
      </c>
      <c r="J43" s="54">
        <f>'COG-M'!P256</f>
        <v>350000</v>
      </c>
      <c r="K43" s="54">
        <f>'COG-M'!P257</f>
        <v>0</v>
      </c>
      <c r="L43" s="54">
        <f>'COG-M'!P258</f>
        <v>0</v>
      </c>
      <c r="M43" s="54">
        <f>SUM(C43:L43)</f>
        <v>1000000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2429</v>
      </c>
      <c r="C45" s="67">
        <f t="shared" ref="C45:I45" si="10">C46+C55+C59+C69+C79+C87+C90+C96+C100</f>
        <v>27737323</v>
      </c>
      <c r="D45" s="68">
        <f t="shared" si="10"/>
        <v>0</v>
      </c>
      <c r="E45" s="68">
        <f t="shared" si="10"/>
        <v>0</v>
      </c>
      <c r="F45" s="68">
        <f t="shared" si="10"/>
        <v>0</v>
      </c>
      <c r="G45" s="68">
        <f t="shared" si="10"/>
        <v>14097677</v>
      </c>
      <c r="H45" s="68">
        <f t="shared" si="10"/>
        <v>0</v>
      </c>
      <c r="I45" s="68">
        <f t="shared" si="10"/>
        <v>0</v>
      </c>
      <c r="J45" s="68">
        <f>J46+J55+J59+J69+J79+J87+J90+J96+J100</f>
        <v>10345000</v>
      </c>
      <c r="K45" s="68">
        <f>K46+K55+K59+K69+K79+K87+K90+K96+K100</f>
        <v>0</v>
      </c>
      <c r="L45" s="68">
        <f>L46+L55+L59+L69+L79+L87+L90+L96+L100</f>
        <v>0</v>
      </c>
      <c r="M45" s="69">
        <f>M46+M55+M59+M69+M79+M87+M90+M96+M100</f>
        <v>52180000</v>
      </c>
    </row>
    <row r="46" spans="1:13" ht="30" x14ac:dyDescent="0.25">
      <c r="A46" s="113">
        <v>2100</v>
      </c>
      <c r="B46" s="114" t="s">
        <v>2430</v>
      </c>
      <c r="C46" s="70">
        <f t="shared" ref="C46:I46" si="11">SUM(C47:C54)</f>
        <v>4105000</v>
      </c>
      <c r="D46" s="71">
        <f t="shared" si="11"/>
        <v>0</v>
      </c>
      <c r="E46" s="71">
        <f t="shared" si="11"/>
        <v>0</v>
      </c>
      <c r="F46" s="71">
        <f t="shared" si="11"/>
        <v>0</v>
      </c>
      <c r="G46" s="71">
        <f t="shared" si="11"/>
        <v>0</v>
      </c>
      <c r="H46" s="71">
        <f t="shared" si="11"/>
        <v>0</v>
      </c>
      <c r="I46" s="71">
        <f t="shared" si="11"/>
        <v>0</v>
      </c>
      <c r="J46" s="71">
        <f>SUM(J47:J54)</f>
        <v>90000</v>
      </c>
      <c r="K46" s="71">
        <f>SUM(K47:K54)</f>
        <v>0</v>
      </c>
      <c r="L46" s="71">
        <f>SUM(L47:L54)</f>
        <v>0</v>
      </c>
      <c r="M46" s="71">
        <f>SUM(M47:M54)</f>
        <v>4195000</v>
      </c>
    </row>
    <row r="47" spans="1:13" x14ac:dyDescent="0.25">
      <c r="A47" s="115">
        <v>211</v>
      </c>
      <c r="B47" s="88" t="s">
        <v>57</v>
      </c>
      <c r="C47" s="116">
        <f>'COG-M'!P271</f>
        <v>1980000</v>
      </c>
      <c r="D47" s="54">
        <f>'COG-M'!P272</f>
        <v>0</v>
      </c>
      <c r="E47" s="54">
        <f>'COG-M'!P273</f>
        <v>0</v>
      </c>
      <c r="F47" s="54">
        <f>'COG-M'!P274</f>
        <v>0</v>
      </c>
      <c r="G47" s="54">
        <f>'COG-M'!P275</f>
        <v>0</v>
      </c>
      <c r="H47" s="54">
        <f>'COG-M'!P276</f>
        <v>0</v>
      </c>
      <c r="I47" s="54">
        <f>'COG-M'!P277</f>
        <v>0</v>
      </c>
      <c r="J47" s="54">
        <f>'COG-M'!P278</f>
        <v>20000</v>
      </c>
      <c r="K47" s="54">
        <f>'COG-M'!P279</f>
        <v>0</v>
      </c>
      <c r="L47" s="54">
        <f>'COG-M'!P280</f>
        <v>0</v>
      </c>
      <c r="M47" s="55">
        <f t="shared" ref="M47:M54" si="12">SUM(C47:L47)</f>
        <v>2000000</v>
      </c>
    </row>
    <row r="48" spans="1:13" x14ac:dyDescent="0.25">
      <c r="A48" s="115">
        <v>212</v>
      </c>
      <c r="B48" s="88" t="s">
        <v>58</v>
      </c>
      <c r="C48" s="116">
        <f>'COG-M'!P281</f>
        <v>70000</v>
      </c>
      <c r="D48" s="54">
        <f>'COG-M'!P282</f>
        <v>0</v>
      </c>
      <c r="E48" s="54">
        <f>'COG-M'!P282</f>
        <v>0</v>
      </c>
      <c r="F48" s="54">
        <f>'COG-M'!P284</f>
        <v>0</v>
      </c>
      <c r="G48" s="54">
        <f>'COG-M'!P285</f>
        <v>0</v>
      </c>
      <c r="H48" s="54">
        <f>'COG-M'!P286</f>
        <v>0</v>
      </c>
      <c r="I48" s="54">
        <f>'COG-M'!P287</f>
        <v>0</v>
      </c>
      <c r="J48" s="54">
        <f>'COG-M'!P288</f>
        <v>30000</v>
      </c>
      <c r="K48" s="54">
        <f>'COG-M'!P289</f>
        <v>0</v>
      </c>
      <c r="L48" s="54">
        <f>'COG-M'!P290</f>
        <v>0</v>
      </c>
      <c r="M48" s="55">
        <f t="shared" si="12"/>
        <v>100000</v>
      </c>
    </row>
    <row r="49" spans="1:13" x14ac:dyDescent="0.25">
      <c r="A49" s="115">
        <v>213</v>
      </c>
      <c r="B49" s="88" t="s">
        <v>59</v>
      </c>
      <c r="C49" s="116">
        <f>'COG-M'!P291</f>
        <v>5000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5000</v>
      </c>
    </row>
    <row r="50" spans="1:13" ht="30" x14ac:dyDescent="0.25">
      <c r="A50" s="115">
        <v>214</v>
      </c>
      <c r="B50" s="88" t="s">
        <v>60</v>
      </c>
      <c r="C50" s="116">
        <f>'COG-M'!P301</f>
        <v>10000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10000</v>
      </c>
    </row>
    <row r="51" spans="1:13" x14ac:dyDescent="0.25">
      <c r="A51" s="115">
        <v>215</v>
      </c>
      <c r="B51" s="88" t="s">
        <v>61</v>
      </c>
      <c r="C51" s="116">
        <f>'COG-M'!P311</f>
        <v>1060000</v>
      </c>
      <c r="D51" s="54">
        <f>'COG-M'!P312</f>
        <v>0</v>
      </c>
      <c r="E51" s="54">
        <f>'COG-M'!P313</f>
        <v>0</v>
      </c>
      <c r="F51" s="54">
        <f>'COG-M'!P314</f>
        <v>0</v>
      </c>
      <c r="G51" s="54">
        <f>'COG-M'!P315</f>
        <v>0</v>
      </c>
      <c r="H51" s="54">
        <f>'COG-M'!P316</f>
        <v>0</v>
      </c>
      <c r="I51" s="54">
        <f>'COG-M'!P317</f>
        <v>0</v>
      </c>
      <c r="J51" s="54">
        <f>'COG-M'!P318</f>
        <v>40000</v>
      </c>
      <c r="K51" s="54">
        <f>'COG-M'!P319</f>
        <v>0</v>
      </c>
      <c r="L51" s="54">
        <f>'COG-M'!P320</f>
        <v>0</v>
      </c>
      <c r="M51" s="55">
        <f t="shared" si="12"/>
        <v>1100000</v>
      </c>
    </row>
    <row r="52" spans="1:13" x14ac:dyDescent="0.25">
      <c r="A52" s="115">
        <v>216</v>
      </c>
      <c r="B52" s="88" t="s">
        <v>62</v>
      </c>
      <c r="C52" s="116">
        <f>'COG-M'!P321</f>
        <v>800000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800000</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180000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180000</v>
      </c>
    </row>
    <row r="55" spans="1:13" x14ac:dyDescent="0.25">
      <c r="A55" s="113">
        <v>2200</v>
      </c>
      <c r="B55" s="114" t="s">
        <v>2285</v>
      </c>
      <c r="C55" s="72">
        <f t="shared" ref="C55:I55" si="13">SUM(C56:C58)</f>
        <v>2020000</v>
      </c>
      <c r="D55" s="73">
        <f t="shared" si="13"/>
        <v>0</v>
      </c>
      <c r="E55" s="73">
        <f t="shared" si="13"/>
        <v>0</v>
      </c>
      <c r="F55" s="73">
        <f t="shared" si="13"/>
        <v>0</v>
      </c>
      <c r="G55" s="73">
        <f t="shared" si="13"/>
        <v>0</v>
      </c>
      <c r="H55" s="73">
        <f t="shared" si="13"/>
        <v>0</v>
      </c>
      <c r="I55" s="73">
        <f t="shared" si="13"/>
        <v>0</v>
      </c>
      <c r="J55" s="73">
        <f>SUM(J56:J58)</f>
        <v>130000</v>
      </c>
      <c r="K55" s="73">
        <f>SUM(K56:K58)</f>
        <v>0</v>
      </c>
      <c r="L55" s="73">
        <f>SUM(L56:L58)</f>
        <v>0</v>
      </c>
      <c r="M55" s="73">
        <f>SUM(M56:M58)</f>
        <v>2150000</v>
      </c>
    </row>
    <row r="56" spans="1:13" x14ac:dyDescent="0.25">
      <c r="A56" s="115">
        <v>221</v>
      </c>
      <c r="B56" s="88" t="s">
        <v>66</v>
      </c>
      <c r="C56" s="116">
        <f>'COG-M'!P352</f>
        <v>1870000</v>
      </c>
      <c r="D56" s="54">
        <f>'COG-M'!P353</f>
        <v>0</v>
      </c>
      <c r="E56" s="54">
        <f>'COG-M'!P354</f>
        <v>0</v>
      </c>
      <c r="F56" s="54">
        <f>'COG-M'!P355</f>
        <v>0</v>
      </c>
      <c r="G56" s="54">
        <f>'COG-M'!P356</f>
        <v>0</v>
      </c>
      <c r="H56" s="54">
        <f>'COG-M'!P357</f>
        <v>0</v>
      </c>
      <c r="I56" s="54">
        <f>'COG-M'!P358</f>
        <v>0</v>
      </c>
      <c r="J56" s="54">
        <f>'COG-M'!P359</f>
        <v>130000</v>
      </c>
      <c r="K56" s="54">
        <f>'COG-M'!P360</f>
        <v>0</v>
      </c>
      <c r="L56" s="54">
        <f>'COG-M'!P361</f>
        <v>0</v>
      </c>
      <c r="M56" s="55">
        <f>SUM(C56:L56)</f>
        <v>2000000</v>
      </c>
    </row>
    <row r="57" spans="1:13" x14ac:dyDescent="0.25">
      <c r="A57" s="115">
        <v>222</v>
      </c>
      <c r="B57" s="88" t="s">
        <v>67</v>
      </c>
      <c r="C57" s="116">
        <f>'COG-M'!P362</f>
        <v>150000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150000</v>
      </c>
    </row>
    <row r="58" spans="1:13" x14ac:dyDescent="0.25">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2431</v>
      </c>
      <c r="C69" s="72">
        <f t="shared" ref="C69:I69" si="16">SUM(C70:C78)</f>
        <v>4050000</v>
      </c>
      <c r="D69" s="73">
        <f t="shared" si="16"/>
        <v>0</v>
      </c>
      <c r="E69" s="73">
        <f t="shared" si="16"/>
        <v>0</v>
      </c>
      <c r="F69" s="73">
        <f t="shared" si="16"/>
        <v>0</v>
      </c>
      <c r="G69" s="73">
        <f t="shared" si="16"/>
        <v>0</v>
      </c>
      <c r="H69" s="73">
        <f t="shared" si="16"/>
        <v>0</v>
      </c>
      <c r="I69" s="73">
        <f t="shared" si="16"/>
        <v>0</v>
      </c>
      <c r="J69" s="73">
        <f>SUM(J70:J78)</f>
        <v>1500000</v>
      </c>
      <c r="K69" s="73">
        <f>SUM(K70:K78)</f>
        <v>0</v>
      </c>
      <c r="L69" s="73">
        <f>SUM(L70:L78)</f>
        <v>0</v>
      </c>
      <c r="M69" s="73">
        <f>SUM(M70:M78)</f>
        <v>5550000</v>
      </c>
    </row>
    <row r="70" spans="1:13" x14ac:dyDescent="0.25">
      <c r="A70" s="115">
        <v>241</v>
      </c>
      <c r="B70" s="88" t="s">
        <v>80</v>
      </c>
      <c r="C70" s="116">
        <f>'COG-M'!P393</f>
        <v>150000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150000</v>
      </c>
    </row>
    <row r="71" spans="1:13" x14ac:dyDescent="0.25">
      <c r="A71" s="115">
        <v>242</v>
      </c>
      <c r="B71" s="88" t="s">
        <v>81</v>
      </c>
      <c r="C71" s="116">
        <f>'COG-M'!P403</f>
        <v>200000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200000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130000</v>
      </c>
      <c r="D73" s="54">
        <f>'COG-M'!P424</f>
        <v>0</v>
      </c>
      <c r="E73" s="54">
        <f>'COG-M'!P425</f>
        <v>0</v>
      </c>
      <c r="F73" s="54">
        <f>'COG-M'!P426</f>
        <v>0</v>
      </c>
      <c r="G73" s="54">
        <f>'COG-M'!P427</f>
        <v>0</v>
      </c>
      <c r="H73" s="54">
        <f>'COG-M'!P428</f>
        <v>0</v>
      </c>
      <c r="I73" s="54">
        <f>'COG-M'!P429</f>
        <v>0</v>
      </c>
      <c r="J73" s="54">
        <f>'COG-M'!P430</f>
        <v>20000</v>
      </c>
      <c r="K73" s="54">
        <f>'COG-M'!P431</f>
        <v>0</v>
      </c>
      <c r="L73" s="54">
        <f>'COG-M'!P432</f>
        <v>0</v>
      </c>
      <c r="M73" s="55">
        <f t="shared" si="17"/>
        <v>150000</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600000</v>
      </c>
      <c r="D75" s="54">
        <f>'COG-M'!P444</f>
        <v>0</v>
      </c>
      <c r="E75" s="54">
        <f>'COG-M'!P445</f>
        <v>0</v>
      </c>
      <c r="F75" s="54">
        <f>'COG-M'!P446</f>
        <v>0</v>
      </c>
      <c r="G75" s="54">
        <f>'COG-M'!P447</f>
        <v>0</v>
      </c>
      <c r="H75" s="54">
        <f>'COG-M'!P448</f>
        <v>0</v>
      </c>
      <c r="I75" s="54">
        <f>'COG-M'!P449</f>
        <v>0</v>
      </c>
      <c r="J75" s="54">
        <f>'COG-M'!P450</f>
        <v>1200000</v>
      </c>
      <c r="K75" s="54">
        <f>'COG-M'!P451</f>
        <v>0</v>
      </c>
      <c r="L75" s="54">
        <f>'COG-M'!P452</f>
        <v>0</v>
      </c>
      <c r="M75" s="55">
        <f t="shared" si="17"/>
        <v>1800000</v>
      </c>
    </row>
    <row r="76" spans="1:13" x14ac:dyDescent="0.25">
      <c r="A76" s="115">
        <v>247</v>
      </c>
      <c r="B76" s="88" t="s">
        <v>86</v>
      </c>
      <c r="C76" s="116">
        <f>'COG-M'!P453</f>
        <v>80000</v>
      </c>
      <c r="D76" s="54">
        <f>'COG-M'!P454</f>
        <v>0</v>
      </c>
      <c r="E76" s="54">
        <f>'COG-M'!P455</f>
        <v>0</v>
      </c>
      <c r="F76" s="54">
        <f>'COG-M'!P456</f>
        <v>0</v>
      </c>
      <c r="G76" s="54">
        <f>'COG-M'!P457</f>
        <v>0</v>
      </c>
      <c r="H76" s="54">
        <f>'COG-M'!P458</f>
        <v>0</v>
      </c>
      <c r="I76" s="54">
        <f>'COG-M'!P459</f>
        <v>0</v>
      </c>
      <c r="J76" s="54">
        <f>'COG-M'!P460</f>
        <v>20000</v>
      </c>
      <c r="K76" s="54">
        <f>'COG-M'!P461</f>
        <v>0</v>
      </c>
      <c r="L76" s="54">
        <f>'COG-M'!P462</f>
        <v>0</v>
      </c>
      <c r="M76" s="55">
        <f t="shared" si="17"/>
        <v>100000</v>
      </c>
    </row>
    <row r="77" spans="1:13" x14ac:dyDescent="0.25">
      <c r="A77" s="115">
        <v>248</v>
      </c>
      <c r="B77" s="88" t="s">
        <v>87</v>
      </c>
      <c r="C77" s="116">
        <f>'COG-M'!P463</f>
        <v>150000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150000</v>
      </c>
    </row>
    <row r="78" spans="1:13" x14ac:dyDescent="0.25">
      <c r="A78" s="115">
        <v>249</v>
      </c>
      <c r="B78" s="88" t="s">
        <v>88</v>
      </c>
      <c r="C78" s="116">
        <f>'COG-M'!P473</f>
        <v>2740000</v>
      </c>
      <c r="D78" s="54">
        <f>'COG-M'!P474</f>
        <v>0</v>
      </c>
      <c r="E78" s="54">
        <f>'COG-M'!P475</f>
        <v>0</v>
      </c>
      <c r="F78" s="54">
        <f>'COG-M'!P476</f>
        <v>0</v>
      </c>
      <c r="G78" s="54">
        <f>'COG-M'!P477</f>
        <v>0</v>
      </c>
      <c r="H78" s="54">
        <f>'COG-M'!P478</f>
        <v>0</v>
      </c>
      <c r="I78" s="54">
        <f>'COG-M'!P479</f>
        <v>0</v>
      </c>
      <c r="J78" s="54">
        <f>'COG-M'!P480</f>
        <v>260000</v>
      </c>
      <c r="K78" s="54">
        <f>'COG-M'!P481</f>
        <v>0</v>
      </c>
      <c r="L78" s="54">
        <f>'COG-M'!P482</f>
        <v>0</v>
      </c>
      <c r="M78" s="55">
        <f t="shared" si="17"/>
        <v>3000000</v>
      </c>
    </row>
    <row r="79" spans="1:13" x14ac:dyDescent="0.25">
      <c r="A79" s="121">
        <v>2500</v>
      </c>
      <c r="B79" s="122" t="s">
        <v>2432</v>
      </c>
      <c r="C79" s="72">
        <f t="shared" ref="C79:I79" si="18">SUM(C80:C86)</f>
        <v>11940000</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11940000</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80000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80000</v>
      </c>
    </row>
    <row r="82" spans="1:13" x14ac:dyDescent="0.25">
      <c r="A82" s="115">
        <v>253</v>
      </c>
      <c r="B82" s="88" t="s">
        <v>92</v>
      </c>
      <c r="C82" s="116">
        <f>'COG-M'!P504</f>
        <v>7500000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7500000</v>
      </c>
    </row>
    <row r="83" spans="1:13" x14ac:dyDescent="0.25">
      <c r="A83" s="115">
        <v>254</v>
      </c>
      <c r="B83" s="88" t="s">
        <v>93</v>
      </c>
      <c r="C83" s="116">
        <f>'COG-M'!P514</f>
        <v>3500000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3500000</v>
      </c>
    </row>
    <row r="84" spans="1:13" x14ac:dyDescent="0.25">
      <c r="A84" s="115">
        <v>255</v>
      </c>
      <c r="B84" s="88" t="s">
        <v>94</v>
      </c>
      <c r="C84" s="116">
        <f>'COG-M'!P524</f>
        <v>10000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10000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850000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850000</v>
      </c>
    </row>
    <row r="87" spans="1:13" x14ac:dyDescent="0.25">
      <c r="A87" s="121">
        <v>2600</v>
      </c>
      <c r="B87" s="122" t="s">
        <v>2433</v>
      </c>
      <c r="C87" s="72">
        <f t="shared" ref="C87:I87" si="20">SUM(C88:C89)</f>
        <v>1902323</v>
      </c>
      <c r="D87" s="73">
        <f t="shared" si="20"/>
        <v>0</v>
      </c>
      <c r="E87" s="73">
        <f t="shared" si="20"/>
        <v>0</v>
      </c>
      <c r="F87" s="73">
        <f t="shared" si="20"/>
        <v>0</v>
      </c>
      <c r="G87" s="73">
        <f t="shared" si="20"/>
        <v>14097677</v>
      </c>
      <c r="H87" s="73">
        <f t="shared" si="20"/>
        <v>0</v>
      </c>
      <c r="I87" s="73">
        <f t="shared" si="20"/>
        <v>0</v>
      </c>
      <c r="J87" s="73">
        <f>SUM(J88:J89)</f>
        <v>8000000</v>
      </c>
      <c r="K87" s="73">
        <f>SUM(K88:K89)</f>
        <v>0</v>
      </c>
      <c r="L87" s="73">
        <f>SUM(L88:L89)</f>
        <v>0</v>
      </c>
      <c r="M87" s="73">
        <f>SUM(M88:M89)</f>
        <v>24000000</v>
      </c>
    </row>
    <row r="88" spans="1:13" x14ac:dyDescent="0.25">
      <c r="A88" s="115">
        <v>261</v>
      </c>
      <c r="B88" s="88" t="s">
        <v>98</v>
      </c>
      <c r="C88" s="116">
        <f>'COG-M'!P555</f>
        <v>1902323</v>
      </c>
      <c r="D88" s="54">
        <f>'COG-M'!P556</f>
        <v>0</v>
      </c>
      <c r="E88" s="54">
        <f>'COG-M'!P557</f>
        <v>0</v>
      </c>
      <c r="F88" s="54">
        <f>'COG-M'!P558</f>
        <v>0</v>
      </c>
      <c r="G88" s="54">
        <f>'COG-M'!P559</f>
        <v>14097677</v>
      </c>
      <c r="H88" s="54">
        <f>'COG-M'!P560</f>
        <v>0</v>
      </c>
      <c r="I88" s="54">
        <f>'COG-M'!P561</f>
        <v>0</v>
      </c>
      <c r="J88" s="54">
        <f>'COG-M'!P562</f>
        <v>8000000</v>
      </c>
      <c r="K88" s="54">
        <f>'COG-M'!P563</f>
        <v>0</v>
      </c>
      <c r="L88" s="54">
        <f>'COG-M'!P564</f>
        <v>0</v>
      </c>
      <c r="M88" s="55">
        <f>SUM(C88:L88)</f>
        <v>24000000</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2434</v>
      </c>
      <c r="C90" s="72">
        <f t="shared" ref="C90:I90" si="21">SUM(C91:C95)</f>
        <v>300000</v>
      </c>
      <c r="D90" s="73">
        <f t="shared" si="21"/>
        <v>0</v>
      </c>
      <c r="E90" s="73">
        <f t="shared" si="21"/>
        <v>0</v>
      </c>
      <c r="F90" s="73">
        <f t="shared" si="21"/>
        <v>0</v>
      </c>
      <c r="G90" s="73">
        <f t="shared" si="21"/>
        <v>0</v>
      </c>
      <c r="H90" s="73">
        <f t="shared" si="21"/>
        <v>0</v>
      </c>
      <c r="I90" s="73">
        <f t="shared" si="21"/>
        <v>0</v>
      </c>
      <c r="J90" s="73">
        <f>SUM(J91:J95)</f>
        <v>200000</v>
      </c>
      <c r="K90" s="73">
        <f>SUM(K91:K95)</f>
        <v>0</v>
      </c>
      <c r="L90" s="73">
        <f>SUM(L91:L95)</f>
        <v>0</v>
      </c>
      <c r="M90" s="73">
        <f>SUM(M91:M95)</f>
        <v>500000</v>
      </c>
    </row>
    <row r="91" spans="1:13" x14ac:dyDescent="0.25">
      <c r="A91" s="115">
        <v>271</v>
      </c>
      <c r="B91" s="88" t="s">
        <v>101</v>
      </c>
      <c r="C91" s="116">
        <f>'COG-M'!P576</f>
        <v>30000</v>
      </c>
      <c r="D91" s="54">
        <f>'COG-M'!P577</f>
        <v>0</v>
      </c>
      <c r="E91" s="54">
        <f>'COG-M'!P578</f>
        <v>0</v>
      </c>
      <c r="F91" s="54">
        <f>'COG-M'!P579</f>
        <v>0</v>
      </c>
      <c r="G91" s="54">
        <f>'COG-M'!P580</f>
        <v>0</v>
      </c>
      <c r="H91" s="54">
        <f>'COG-M'!P581</f>
        <v>0</v>
      </c>
      <c r="I91" s="54">
        <f>'COG-M'!P582</f>
        <v>0</v>
      </c>
      <c r="J91" s="54">
        <f>'COG-M'!P583</f>
        <v>170000</v>
      </c>
      <c r="K91" s="54">
        <f>'COG-M'!P584</f>
        <v>0</v>
      </c>
      <c r="L91" s="54">
        <f>'COG-M'!P585</f>
        <v>0</v>
      </c>
      <c r="M91" s="55">
        <f>SUM(C91:L91)</f>
        <v>200000</v>
      </c>
    </row>
    <row r="92" spans="1:13" x14ac:dyDescent="0.25">
      <c r="A92" s="115">
        <v>272</v>
      </c>
      <c r="B92" s="88" t="s">
        <v>102</v>
      </c>
      <c r="C92" s="116">
        <f>'COG-M'!P586</f>
        <v>70000</v>
      </c>
      <c r="D92" s="54">
        <f>'COG-M'!P587</f>
        <v>0</v>
      </c>
      <c r="E92" s="54">
        <f>'COG-M'!P588</f>
        <v>0</v>
      </c>
      <c r="F92" s="54">
        <f>'COG-M'!P589</f>
        <v>0</v>
      </c>
      <c r="G92" s="54">
        <f>'COG-M'!P590</f>
        <v>0</v>
      </c>
      <c r="H92" s="54">
        <f>'COG-M'!P591</f>
        <v>0</v>
      </c>
      <c r="I92" s="54">
        <f>'COG-M'!P592</f>
        <v>0</v>
      </c>
      <c r="J92" s="54">
        <f>'COG-M'!P593</f>
        <v>30000</v>
      </c>
      <c r="K92" s="54">
        <f>'COG-M'!P594</f>
        <v>0</v>
      </c>
      <c r="L92" s="54">
        <f>'COG-M'!P595</f>
        <v>0</v>
      </c>
      <c r="M92" s="55">
        <f>SUM(C92:L92)</f>
        <v>100000</v>
      </c>
    </row>
    <row r="93" spans="1:13" x14ac:dyDescent="0.25">
      <c r="A93" s="115">
        <v>273</v>
      </c>
      <c r="B93" s="88" t="s">
        <v>103</v>
      </c>
      <c r="C93" s="116">
        <f>'COG-M'!P596</f>
        <v>200000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200000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1">
        <v>2800</v>
      </c>
      <c r="B96" s="122" t="s">
        <v>2435</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2436</v>
      </c>
      <c r="C100" s="72">
        <f t="shared" ref="C100:I100" si="23">SUM(C101:C109)</f>
        <v>3420000</v>
      </c>
      <c r="D100" s="73">
        <f t="shared" si="23"/>
        <v>0</v>
      </c>
      <c r="E100" s="73">
        <f t="shared" si="23"/>
        <v>0</v>
      </c>
      <c r="F100" s="73">
        <f t="shared" si="23"/>
        <v>0</v>
      </c>
      <c r="G100" s="73">
        <f t="shared" si="23"/>
        <v>0</v>
      </c>
      <c r="H100" s="73">
        <f t="shared" si="23"/>
        <v>0</v>
      </c>
      <c r="I100" s="73">
        <f t="shared" si="23"/>
        <v>0</v>
      </c>
      <c r="J100" s="73">
        <f>SUM(J101:J109)</f>
        <v>425000</v>
      </c>
      <c r="K100" s="73">
        <f>SUM(K101:K109)</f>
        <v>0</v>
      </c>
      <c r="L100" s="73">
        <f>SUM(L101:L109)</f>
        <v>0</v>
      </c>
      <c r="M100" s="73">
        <f>SUM(M101:M109)</f>
        <v>3845000</v>
      </c>
    </row>
    <row r="101" spans="1:13" x14ac:dyDescent="0.25">
      <c r="A101" s="115">
        <v>291</v>
      </c>
      <c r="B101" s="88" t="s">
        <v>111</v>
      </c>
      <c r="C101" s="116">
        <f>'COG-M'!P658</f>
        <v>730000</v>
      </c>
      <c r="D101" s="54">
        <f>'COG-M'!P659</f>
        <v>0</v>
      </c>
      <c r="E101" s="54">
        <f>'COG-M'!P660</f>
        <v>0</v>
      </c>
      <c r="F101" s="54">
        <f>'COG-M'!P661</f>
        <v>0</v>
      </c>
      <c r="G101" s="54">
        <f>'COG-M'!P662</f>
        <v>0</v>
      </c>
      <c r="H101" s="54">
        <f>'COG-M'!P663</f>
        <v>0</v>
      </c>
      <c r="I101" s="54">
        <f>'COG-M'!P664</f>
        <v>0</v>
      </c>
      <c r="J101" s="54">
        <f>'COG-M'!P665</f>
        <v>20000</v>
      </c>
      <c r="K101" s="54">
        <f>'COG-M'!P666</f>
        <v>0</v>
      </c>
      <c r="L101" s="54">
        <f>'COG-M'!P667</f>
        <v>0</v>
      </c>
      <c r="M101" s="55">
        <f t="shared" ref="M101:M109" si="24">SUM(C101:L101)</f>
        <v>750000</v>
      </c>
    </row>
    <row r="102" spans="1:13" x14ac:dyDescent="0.25">
      <c r="A102" s="115">
        <v>292</v>
      </c>
      <c r="B102" s="88" t="s">
        <v>112</v>
      </c>
      <c r="C102" s="116">
        <f>'COG-M'!P668</f>
        <v>1440000</v>
      </c>
      <c r="D102" s="54">
        <f>'COG-M'!P669</f>
        <v>0</v>
      </c>
      <c r="E102" s="54">
        <f>'COG-M'!P670</f>
        <v>0</v>
      </c>
      <c r="F102" s="54">
        <f>'COG-M'!P671</f>
        <v>0</v>
      </c>
      <c r="G102" s="54">
        <f>'COG-M'!P672</f>
        <v>0</v>
      </c>
      <c r="H102" s="54">
        <f>'COG-M'!P673</f>
        <v>0</v>
      </c>
      <c r="I102" s="54">
        <f>'COG-M'!P674</f>
        <v>0</v>
      </c>
      <c r="J102" s="54">
        <f>'COG-M'!P675</f>
        <v>60000</v>
      </c>
      <c r="K102" s="54">
        <f>'COG-M'!P676</f>
        <v>0</v>
      </c>
      <c r="L102" s="54">
        <f>'COG-M'!P677</f>
        <v>0</v>
      </c>
      <c r="M102" s="55">
        <f t="shared" si="24"/>
        <v>1500000</v>
      </c>
    </row>
    <row r="103" spans="1:13" ht="30" x14ac:dyDescent="0.25">
      <c r="A103" s="115">
        <v>293</v>
      </c>
      <c r="B103" s="88" t="s">
        <v>113</v>
      </c>
      <c r="C103" s="116">
        <f>'COG-M'!P678</f>
        <v>100000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100000</v>
      </c>
    </row>
    <row r="104" spans="1:13" ht="30" x14ac:dyDescent="0.25">
      <c r="A104" s="115">
        <v>294</v>
      </c>
      <c r="B104" s="88" t="s">
        <v>114</v>
      </c>
      <c r="C104" s="116">
        <f>'COG-M'!P688</f>
        <v>330000</v>
      </c>
      <c r="D104" s="54">
        <f>'COG-M'!P689</f>
        <v>0</v>
      </c>
      <c r="E104" s="54">
        <f>'COG-M'!P690</f>
        <v>0</v>
      </c>
      <c r="F104" s="54">
        <f>'COG-M'!P691</f>
        <v>0</v>
      </c>
      <c r="G104" s="54">
        <f>'COG-M'!P692</f>
        <v>0</v>
      </c>
      <c r="H104" s="54">
        <f>'COG-M'!P693</f>
        <v>0</v>
      </c>
      <c r="I104" s="54">
        <f>'COG-M'!P694</f>
        <v>0</v>
      </c>
      <c r="J104" s="54">
        <f>'COG-M'!P695</f>
        <v>30000</v>
      </c>
      <c r="K104" s="54">
        <f>'COG-M'!P696</f>
        <v>0</v>
      </c>
      <c r="L104" s="54">
        <f>'COG-M'!P697</f>
        <v>0</v>
      </c>
      <c r="M104" s="55">
        <f t="shared" si="24"/>
        <v>360000</v>
      </c>
    </row>
    <row r="105" spans="1:13" ht="30" x14ac:dyDescent="0.25">
      <c r="A105" s="115">
        <v>295</v>
      </c>
      <c r="B105" s="88" t="s">
        <v>115</v>
      </c>
      <c r="C105" s="116">
        <f>'COG-M'!P698</f>
        <v>50000</v>
      </c>
      <c r="D105" s="54">
        <f>'COG-M'!P699</f>
        <v>0</v>
      </c>
      <c r="E105" s="54">
        <f>'COG-M'!P700</f>
        <v>0</v>
      </c>
      <c r="F105" s="54">
        <f>'COG-M'!P701</f>
        <v>0</v>
      </c>
      <c r="G105" s="54">
        <f>'COG-M'!P702</f>
        <v>0</v>
      </c>
      <c r="H105" s="54">
        <f>'COG-M'!P703</f>
        <v>0</v>
      </c>
      <c r="I105" s="54">
        <f>'COG-M'!P704</f>
        <v>0</v>
      </c>
      <c r="J105" s="54">
        <f>'COG-M'!P705</f>
        <v>30000</v>
      </c>
      <c r="K105" s="54">
        <f>'COG-M'!P706</f>
        <v>0</v>
      </c>
      <c r="L105" s="54">
        <f>'COG-M'!P707</f>
        <v>0</v>
      </c>
      <c r="M105" s="55">
        <f t="shared" si="24"/>
        <v>80000</v>
      </c>
    </row>
    <row r="106" spans="1:13" x14ac:dyDescent="0.25">
      <c r="A106" s="115">
        <v>296</v>
      </c>
      <c r="B106" s="88" t="s">
        <v>116</v>
      </c>
      <c r="C106" s="116">
        <f>'COG-M'!P708</f>
        <v>600000</v>
      </c>
      <c r="D106" s="54">
        <f>'COG-M'!P709</f>
        <v>0</v>
      </c>
      <c r="E106" s="54">
        <f>'COG-M'!P710</f>
        <v>0</v>
      </c>
      <c r="F106" s="54">
        <f>'COG-M'!P711</f>
        <v>0</v>
      </c>
      <c r="G106" s="54">
        <f>'COG-M'!P712</f>
        <v>0</v>
      </c>
      <c r="H106" s="54">
        <f>'COG-M'!P713</f>
        <v>0</v>
      </c>
      <c r="I106" s="54">
        <f>'COG-M'!P714</f>
        <v>0</v>
      </c>
      <c r="J106" s="54">
        <f>'COG-M'!P715</f>
        <v>250000</v>
      </c>
      <c r="K106" s="54">
        <f>'COG-M'!P716</f>
        <v>0</v>
      </c>
      <c r="L106" s="54">
        <f>'COG-M'!P717</f>
        <v>0</v>
      </c>
      <c r="M106" s="55">
        <f t="shared" si="24"/>
        <v>850000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35000</v>
      </c>
      <c r="K107" s="54">
        <f>'COG-M'!P726</f>
        <v>0</v>
      </c>
      <c r="L107" s="54">
        <f>'COG-M'!P727</f>
        <v>0</v>
      </c>
      <c r="M107" s="55">
        <f t="shared" si="24"/>
        <v>35000</v>
      </c>
    </row>
    <row r="108" spans="1:13" x14ac:dyDescent="0.25">
      <c r="A108" s="115">
        <v>298</v>
      </c>
      <c r="B108" s="88" t="s">
        <v>118</v>
      </c>
      <c r="C108" s="116">
        <f>'COG-M'!P728</f>
        <v>170000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170000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2292</v>
      </c>
      <c r="C110" s="76">
        <f>C111+C121+C131+C141+C151+C161+C169+C179+C185</f>
        <v>32823845</v>
      </c>
      <c r="D110" s="77">
        <f t="shared" ref="D110:M110" si="25">D111+D121+D131+D141+D151+D161+D169+D179+D185</f>
        <v>0</v>
      </c>
      <c r="E110" s="77">
        <f t="shared" si="25"/>
        <v>0</v>
      </c>
      <c r="F110" s="77">
        <f t="shared" si="25"/>
        <v>0</v>
      </c>
      <c r="G110" s="77">
        <f t="shared" si="25"/>
        <v>14700000</v>
      </c>
      <c r="H110" s="77">
        <f t="shared" si="25"/>
        <v>2862155</v>
      </c>
      <c r="I110" s="77">
        <f t="shared" si="25"/>
        <v>0</v>
      </c>
      <c r="J110" s="77">
        <f t="shared" si="25"/>
        <v>25545000</v>
      </c>
      <c r="K110" s="77">
        <f t="shared" si="25"/>
        <v>0</v>
      </c>
      <c r="L110" s="77">
        <f t="shared" si="25"/>
        <v>0</v>
      </c>
      <c r="M110" s="77">
        <f t="shared" si="25"/>
        <v>75931000</v>
      </c>
    </row>
    <row r="111" spans="1:13" x14ac:dyDescent="0.25">
      <c r="A111" s="121">
        <v>3100</v>
      </c>
      <c r="B111" s="122" t="s">
        <v>2293</v>
      </c>
      <c r="C111" s="72">
        <f>SUM(C112:C120)</f>
        <v>1473000</v>
      </c>
      <c r="D111" s="73">
        <f t="shared" ref="D111:M111" si="26">SUM(D112:D120)</f>
        <v>0</v>
      </c>
      <c r="E111" s="73">
        <f t="shared" si="26"/>
        <v>0</v>
      </c>
      <c r="F111" s="73">
        <f t="shared" si="26"/>
        <v>0</v>
      </c>
      <c r="G111" s="73">
        <f t="shared" si="26"/>
        <v>0</v>
      </c>
      <c r="H111" s="73">
        <f t="shared" si="26"/>
        <v>0</v>
      </c>
      <c r="I111" s="73">
        <f t="shared" si="26"/>
        <v>0</v>
      </c>
      <c r="J111" s="73">
        <f t="shared" si="26"/>
        <v>24080000</v>
      </c>
      <c r="K111" s="73">
        <f t="shared" si="26"/>
        <v>0</v>
      </c>
      <c r="L111" s="73">
        <f t="shared" si="26"/>
        <v>0</v>
      </c>
      <c r="M111" s="73">
        <f t="shared" si="26"/>
        <v>25553000</v>
      </c>
    </row>
    <row r="112" spans="1:13" x14ac:dyDescent="0.25">
      <c r="A112" s="115">
        <v>311</v>
      </c>
      <c r="B112" s="88" t="s">
        <v>122</v>
      </c>
      <c r="C112" s="116">
        <f>'COG-M'!P750</f>
        <v>1000000</v>
      </c>
      <c r="D112" s="54">
        <f>'COG-M'!P751</f>
        <v>0</v>
      </c>
      <c r="E112" s="54">
        <f>'COG-M'!P752</f>
        <v>0</v>
      </c>
      <c r="F112" s="54">
        <f>'COG-M'!P753</f>
        <v>0</v>
      </c>
      <c r="G112" s="54">
        <f>'COG-M'!P754</f>
        <v>0</v>
      </c>
      <c r="H112" s="54">
        <f>'COG-M'!P755</f>
        <v>0</v>
      </c>
      <c r="I112" s="54">
        <f>'COG-M'!P756</f>
        <v>0</v>
      </c>
      <c r="J112" s="54">
        <f>'COG-M'!P757</f>
        <v>24000000</v>
      </c>
      <c r="K112" s="54">
        <f>'COG-M'!P758</f>
        <v>0</v>
      </c>
      <c r="L112" s="54">
        <f>'COG-M'!P759</f>
        <v>0</v>
      </c>
      <c r="M112" s="55">
        <f t="shared" ref="M112:M120" si="27">SUM(C112:L112)</f>
        <v>25000000</v>
      </c>
    </row>
    <row r="113" spans="1:13" x14ac:dyDescent="0.25">
      <c r="A113" s="115">
        <v>312</v>
      </c>
      <c r="B113" s="88" t="s">
        <v>2294</v>
      </c>
      <c r="C113" s="116">
        <f>'COG-M'!P760</f>
        <v>5000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5000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400000</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400000</v>
      </c>
    </row>
    <row r="116" spans="1:13" x14ac:dyDescent="0.2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5">
        <v>316</v>
      </c>
      <c r="B117" s="88" t="s">
        <v>127</v>
      </c>
      <c r="C117" s="116">
        <f>'COG-M'!P800</f>
        <v>20000</v>
      </c>
      <c r="D117" s="54">
        <f>'COG-M'!P801</f>
        <v>0</v>
      </c>
      <c r="E117" s="54">
        <f>'COG-M'!P802</f>
        <v>0</v>
      </c>
      <c r="F117" s="54">
        <f>'COG-M'!P803</f>
        <v>0</v>
      </c>
      <c r="G117" s="54">
        <f>'COG-M'!P804</f>
        <v>0</v>
      </c>
      <c r="H117" s="54">
        <f>'COG-M'!P805</f>
        <v>0</v>
      </c>
      <c r="I117" s="54">
        <f>'COG-M'!P806</f>
        <v>0</v>
      </c>
      <c r="J117" s="54">
        <f>'COG-M'!P807</f>
        <v>80000</v>
      </c>
      <c r="K117" s="54">
        <f>'COG-M'!P808</f>
        <v>0</v>
      </c>
      <c r="L117" s="54">
        <f>'COG-M'!P809</f>
        <v>0</v>
      </c>
      <c r="M117" s="55">
        <f t="shared" si="27"/>
        <v>100000</v>
      </c>
    </row>
    <row r="118" spans="1:13" x14ac:dyDescent="0.25">
      <c r="A118" s="115">
        <v>317</v>
      </c>
      <c r="B118" s="88" t="s">
        <v>128</v>
      </c>
      <c r="C118" s="116">
        <f>'COG-M'!P810</f>
        <v>45000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45000</v>
      </c>
    </row>
    <row r="119" spans="1:13" x14ac:dyDescent="0.25">
      <c r="A119" s="115">
        <v>318</v>
      </c>
      <c r="B119" s="88" t="s">
        <v>129</v>
      </c>
      <c r="C119" s="116">
        <f>'COG-M'!P820</f>
        <v>3000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3000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2295</v>
      </c>
      <c r="C121" s="72">
        <f>SUM(C122:C130)</f>
        <v>6181000</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6181000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1000000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1000000</v>
      </c>
    </row>
    <row r="124" spans="1:13" ht="30" x14ac:dyDescent="0.25">
      <c r="A124" s="115">
        <v>323</v>
      </c>
      <c r="B124" s="88" t="s">
        <v>134</v>
      </c>
      <c r="C124" s="116">
        <f>'COG-M'!P861</f>
        <v>350000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350000</v>
      </c>
    </row>
    <row r="125" spans="1:13" x14ac:dyDescent="0.25">
      <c r="A125" s="115">
        <v>324</v>
      </c>
      <c r="B125" s="88" t="s">
        <v>135</v>
      </c>
      <c r="C125" s="116">
        <f>'COG-M'!P871</f>
        <v>1000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1000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4000000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4000000</v>
      </c>
    </row>
    <row r="128" spans="1:13" x14ac:dyDescent="0.25">
      <c r="A128" s="115">
        <v>327</v>
      </c>
      <c r="B128" s="88" t="s">
        <v>138</v>
      </c>
      <c r="C128" s="116">
        <f>'COG-M'!P901</f>
        <v>550000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550000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280000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280000</v>
      </c>
    </row>
    <row r="131" spans="1:13" x14ac:dyDescent="0.25">
      <c r="A131" s="121">
        <v>3300</v>
      </c>
      <c r="B131" s="122" t="s">
        <v>2437</v>
      </c>
      <c r="C131" s="72">
        <f>SUM(C132:C140)</f>
        <v>2090000</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2090000</v>
      </c>
    </row>
    <row r="132" spans="1:13" x14ac:dyDescent="0.25">
      <c r="A132" s="115">
        <v>331</v>
      </c>
      <c r="B132" s="88" t="s">
        <v>142</v>
      </c>
      <c r="C132" s="116">
        <f>'COG-M'!P932</f>
        <v>700000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700000</v>
      </c>
    </row>
    <row r="133" spans="1:13" x14ac:dyDescent="0.25">
      <c r="A133" s="115">
        <v>332</v>
      </c>
      <c r="B133" s="88" t="s">
        <v>143</v>
      </c>
      <c r="C133" s="116">
        <f>'COG-M'!P942</f>
        <v>900000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900000</v>
      </c>
    </row>
    <row r="134" spans="1:13" ht="30" x14ac:dyDescent="0.25">
      <c r="A134" s="115">
        <v>333</v>
      </c>
      <c r="B134" s="88" t="s">
        <v>144</v>
      </c>
      <c r="C134" s="116">
        <f>'COG-M'!P952</f>
        <v>400000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400000</v>
      </c>
    </row>
    <row r="135" spans="1:13" x14ac:dyDescent="0.25">
      <c r="A135" s="115">
        <v>334</v>
      </c>
      <c r="B135" s="88" t="s">
        <v>145</v>
      </c>
      <c r="C135" s="116">
        <f>'COG-M'!P962</f>
        <v>10000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10000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80000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80000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2438</v>
      </c>
      <c r="C141" s="72">
        <f>SUM(C142:C150)</f>
        <v>802000</v>
      </c>
      <c r="D141" s="73">
        <f t="shared" ref="D141:M141" si="32">SUM(D142:D150)</f>
        <v>0</v>
      </c>
      <c r="E141" s="73">
        <f t="shared" si="32"/>
        <v>0</v>
      </c>
      <c r="F141" s="73">
        <f t="shared" si="32"/>
        <v>0</v>
      </c>
      <c r="G141" s="73">
        <f t="shared" si="32"/>
        <v>0</v>
      </c>
      <c r="H141" s="73">
        <f t="shared" si="32"/>
        <v>0</v>
      </c>
      <c r="I141" s="73">
        <f t="shared" si="32"/>
        <v>0</v>
      </c>
      <c r="J141" s="73">
        <f t="shared" si="32"/>
        <v>300000</v>
      </c>
      <c r="K141" s="73">
        <f t="shared" si="32"/>
        <v>0</v>
      </c>
      <c r="L141" s="73">
        <f t="shared" si="32"/>
        <v>0</v>
      </c>
      <c r="M141" s="73">
        <f t="shared" si="32"/>
        <v>1102000</v>
      </c>
    </row>
    <row r="142" spans="1:13" x14ac:dyDescent="0.25">
      <c r="A142" s="115">
        <v>341</v>
      </c>
      <c r="B142" s="88" t="s">
        <v>152</v>
      </c>
      <c r="C142" s="116">
        <f>'COG-M'!P1023</f>
        <v>530000</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530000</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20000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20000</v>
      </c>
    </row>
    <row r="146" spans="1:13" x14ac:dyDescent="0.25">
      <c r="A146" s="115">
        <v>345</v>
      </c>
      <c r="B146" s="88" t="s">
        <v>156</v>
      </c>
      <c r="C146" s="116">
        <f>'COG-M'!P1063</f>
        <v>250000</v>
      </c>
      <c r="D146" s="54">
        <f>'COG-M'!P1064</f>
        <v>0</v>
      </c>
      <c r="E146" s="54">
        <f>'COG-M'!P1065</f>
        <v>0</v>
      </c>
      <c r="F146" s="54">
        <f>'COG-M'!P1066</f>
        <v>0</v>
      </c>
      <c r="G146" s="54">
        <f>'COG-M'!P1067</f>
        <v>0</v>
      </c>
      <c r="H146" s="54">
        <f>'COG-M'!P1068</f>
        <v>0</v>
      </c>
      <c r="I146" s="54">
        <f>'COG-M'!P1069</f>
        <v>0</v>
      </c>
      <c r="J146" s="54">
        <f>'COG-M'!P1070</f>
        <v>300000</v>
      </c>
      <c r="K146" s="54">
        <f>'COG-M'!P1071</f>
        <v>0</v>
      </c>
      <c r="L146" s="54">
        <f>'COG-M'!P1072</f>
        <v>0</v>
      </c>
      <c r="M146" s="55">
        <f t="shared" si="33"/>
        <v>550000</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2000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2000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2439</v>
      </c>
      <c r="C151" s="72">
        <f>SUM(C152:C160)</f>
        <v>12707845</v>
      </c>
      <c r="D151" s="73">
        <f t="shared" ref="D151:M151" si="34">SUM(D152:D160)</f>
        <v>0</v>
      </c>
      <c r="E151" s="73">
        <f t="shared" si="34"/>
        <v>0</v>
      </c>
      <c r="F151" s="73">
        <f t="shared" si="34"/>
        <v>0</v>
      </c>
      <c r="G151" s="73">
        <f t="shared" si="34"/>
        <v>14700000</v>
      </c>
      <c r="H151" s="73">
        <f t="shared" si="34"/>
        <v>2862155</v>
      </c>
      <c r="I151" s="73">
        <f t="shared" si="34"/>
        <v>0</v>
      </c>
      <c r="J151" s="73">
        <f t="shared" si="34"/>
        <v>1165000</v>
      </c>
      <c r="K151" s="73">
        <f t="shared" si="34"/>
        <v>0</v>
      </c>
      <c r="L151" s="73">
        <f t="shared" si="34"/>
        <v>0</v>
      </c>
      <c r="M151" s="73">
        <f t="shared" si="34"/>
        <v>31435000</v>
      </c>
    </row>
    <row r="152" spans="1:13" x14ac:dyDescent="0.25">
      <c r="A152" s="115">
        <v>351</v>
      </c>
      <c r="B152" s="88" t="s">
        <v>162</v>
      </c>
      <c r="C152" s="116">
        <f>'COG-M'!P1114</f>
        <v>6200000</v>
      </c>
      <c r="D152" s="54">
        <f>'COG-M'!P1115</f>
        <v>0</v>
      </c>
      <c r="E152" s="54">
        <f>'COG-M'!P1116</f>
        <v>0</v>
      </c>
      <c r="F152" s="54">
        <f>'COG-M'!P1117</f>
        <v>0</v>
      </c>
      <c r="G152" s="54">
        <f>'COG-M'!P1118</f>
        <v>0</v>
      </c>
      <c r="H152" s="54">
        <f>'COG-M'!P1119</f>
        <v>0</v>
      </c>
      <c r="I152" s="54">
        <f>'COG-M'!P1120</f>
        <v>0</v>
      </c>
      <c r="J152" s="54">
        <f>'COG-M'!P1121</f>
        <v>600000</v>
      </c>
      <c r="K152" s="54">
        <f>'COG-M'!P1122</f>
        <v>0</v>
      </c>
      <c r="L152" s="54">
        <f>'COG-M'!P1123</f>
        <v>0</v>
      </c>
      <c r="M152" s="55">
        <f t="shared" ref="M152:M160" si="35">SUM(C152:L152)</f>
        <v>6800000</v>
      </c>
    </row>
    <row r="153" spans="1:13" ht="30" x14ac:dyDescent="0.25">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x14ac:dyDescent="0.25">
      <c r="A154" s="115">
        <v>353</v>
      </c>
      <c r="B154" s="88" t="s">
        <v>164</v>
      </c>
      <c r="C154" s="116">
        <f>'COG-M'!P1134</f>
        <v>35000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35000</v>
      </c>
    </row>
    <row r="155" spans="1:13" ht="30" x14ac:dyDescent="0.25">
      <c r="A155" s="115">
        <v>354</v>
      </c>
      <c r="B155" s="88" t="s">
        <v>165</v>
      </c>
      <c r="C155" s="116">
        <f>'COG-M'!P1144</f>
        <v>250000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250000</v>
      </c>
    </row>
    <row r="156" spans="1:13" x14ac:dyDescent="0.25">
      <c r="A156" s="115">
        <v>355</v>
      </c>
      <c r="B156" s="88" t="s">
        <v>166</v>
      </c>
      <c r="C156" s="116">
        <f>'COG-M'!P1154</f>
        <v>1500000</v>
      </c>
      <c r="D156" s="54">
        <f>'COG-M'!P1155</f>
        <v>0</v>
      </c>
      <c r="E156" s="54">
        <f>'COG-M'!P1156</f>
        <v>0</v>
      </c>
      <c r="F156" s="54">
        <f>'COG-M'!P1157</f>
        <v>0</v>
      </c>
      <c r="G156" s="54">
        <f>'COG-M'!P1158</f>
        <v>0</v>
      </c>
      <c r="H156" s="54">
        <f>'COG-M'!P1159</f>
        <v>0</v>
      </c>
      <c r="I156" s="54">
        <f>'COG-M'!P1160</f>
        <v>0</v>
      </c>
      <c r="J156" s="54">
        <f>'COG-M'!P1161</f>
        <v>500000</v>
      </c>
      <c r="K156" s="54">
        <f>'COG-M'!P1162</f>
        <v>0</v>
      </c>
      <c r="L156" s="54">
        <f>'COG-M'!P1163</f>
        <v>0</v>
      </c>
      <c r="M156" s="55">
        <f t="shared" si="35"/>
        <v>2000000</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50000</v>
      </c>
      <c r="K157" s="54">
        <f>'COG-M'!P1172</f>
        <v>0</v>
      </c>
      <c r="L157" s="54">
        <f>'COG-M'!P1173</f>
        <v>0</v>
      </c>
      <c r="M157" s="55">
        <f t="shared" si="35"/>
        <v>50000</v>
      </c>
    </row>
    <row r="158" spans="1:13" ht="30" x14ac:dyDescent="0.25">
      <c r="A158" s="115">
        <v>357</v>
      </c>
      <c r="B158" s="88" t="s">
        <v>168</v>
      </c>
      <c r="C158" s="116">
        <f>'COG-M'!P1174</f>
        <v>135000</v>
      </c>
      <c r="D158" s="54">
        <f>'COG-M'!P1175</f>
        <v>0</v>
      </c>
      <c r="E158" s="54">
        <f>'COG-M'!P1176</f>
        <v>0</v>
      </c>
      <c r="F158" s="54">
        <f>'COG-M'!P1177</f>
        <v>0</v>
      </c>
      <c r="G158" s="54">
        <f>'COG-M'!P1178</f>
        <v>0</v>
      </c>
      <c r="H158" s="54">
        <f>'COG-M'!P1179</f>
        <v>0</v>
      </c>
      <c r="I158" s="54">
        <f>'COG-M'!P1180</f>
        <v>0</v>
      </c>
      <c r="J158" s="54">
        <f>'COG-M'!P1181</f>
        <v>15000</v>
      </c>
      <c r="K158" s="54">
        <f>'COG-M'!P1182</f>
        <v>0</v>
      </c>
      <c r="L158" s="54">
        <f>'COG-M'!P1183</f>
        <v>0</v>
      </c>
      <c r="M158" s="55">
        <f t="shared" si="35"/>
        <v>150000</v>
      </c>
    </row>
    <row r="159" spans="1:13" x14ac:dyDescent="0.25">
      <c r="A159" s="115">
        <v>358</v>
      </c>
      <c r="B159" s="88" t="s">
        <v>169</v>
      </c>
      <c r="C159" s="116">
        <f>'COG-M'!P1184</f>
        <v>4437845</v>
      </c>
      <c r="D159" s="54">
        <f>'COG-M'!P1185</f>
        <v>0</v>
      </c>
      <c r="E159" s="54">
        <f>'COG-M'!P1186</f>
        <v>0</v>
      </c>
      <c r="F159" s="54">
        <f>'COG-M'!P1187</f>
        <v>0</v>
      </c>
      <c r="G159" s="54">
        <f>'COG-M'!P1188</f>
        <v>14700000</v>
      </c>
      <c r="H159" s="54">
        <f>'COG-M'!P1189</f>
        <v>2862155</v>
      </c>
      <c r="I159" s="54">
        <f>'COG-M'!P1190</f>
        <v>0</v>
      </c>
      <c r="J159" s="54">
        <f>'COG-M'!P1191</f>
        <v>0</v>
      </c>
      <c r="K159" s="54">
        <f>'COG-M'!P1192</f>
        <v>0</v>
      </c>
      <c r="L159" s="54">
        <f>'COG-M'!P1193</f>
        <v>0</v>
      </c>
      <c r="M159" s="55">
        <f t="shared" si="35"/>
        <v>22000000</v>
      </c>
    </row>
    <row r="160" spans="1:13" x14ac:dyDescent="0.25">
      <c r="A160" s="115">
        <v>359</v>
      </c>
      <c r="B160" s="88" t="s">
        <v>170</v>
      </c>
      <c r="C160" s="116">
        <f>'COG-M'!P1194</f>
        <v>150000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150000</v>
      </c>
    </row>
    <row r="161" spans="1:13" x14ac:dyDescent="0.25">
      <c r="A161" s="121">
        <v>3600</v>
      </c>
      <c r="B161" s="122" t="s">
        <v>2440</v>
      </c>
      <c r="C161" s="72">
        <f>SUM(C162:C168)</f>
        <v>100000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100000</v>
      </c>
    </row>
    <row r="162" spans="1:13" ht="30" x14ac:dyDescent="0.25">
      <c r="A162" s="115">
        <v>361</v>
      </c>
      <c r="B162" s="88" t="s">
        <v>172</v>
      </c>
      <c r="C162" s="116">
        <f>'COG-M'!P1205</f>
        <v>100000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100000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2299</v>
      </c>
      <c r="C169" s="72">
        <f>SUM(C170:C178)</f>
        <v>170000</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170000</v>
      </c>
    </row>
    <row r="170" spans="1:13" x14ac:dyDescent="0.25">
      <c r="A170" s="115">
        <v>371</v>
      </c>
      <c r="B170" s="88" t="s">
        <v>179</v>
      </c>
      <c r="C170" s="116">
        <f>'COG-M'!P1276</f>
        <v>30000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30000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20000</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20000</v>
      </c>
    </row>
    <row r="175" spans="1:13" x14ac:dyDescent="0.25">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120000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120000</v>
      </c>
    </row>
    <row r="179" spans="1:13" x14ac:dyDescent="0.25">
      <c r="A179" s="121">
        <v>3800</v>
      </c>
      <c r="B179" s="122" t="s">
        <v>2301</v>
      </c>
      <c r="C179" s="72">
        <f>SUM(C180:C184)</f>
        <v>4300000</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4300000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4300000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4300000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5000000</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5000000</v>
      </c>
    </row>
    <row r="186" spans="1:13" x14ac:dyDescent="0.25">
      <c r="A186" s="115">
        <v>391</v>
      </c>
      <c r="B186" s="88" t="s">
        <v>195</v>
      </c>
      <c r="C186" s="116">
        <f>'COG-M'!P1418</f>
        <v>100000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100000</v>
      </c>
    </row>
    <row r="187" spans="1:13" x14ac:dyDescent="0.25">
      <c r="A187" s="115">
        <v>392</v>
      </c>
      <c r="B187" s="88" t="s">
        <v>196</v>
      </c>
      <c r="C187" s="116">
        <f>'COG-M'!P1428</f>
        <v>600000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600000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4200000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4200000</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100000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100000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2441</v>
      </c>
      <c r="C195" s="76">
        <f>C196+C206+C212+C222+C231+C235+C243+C245+C251</f>
        <v>5070000</v>
      </c>
      <c r="D195" s="77">
        <f t="shared" ref="D195:M195" si="43">D196+D206+D212+D222+D231+D235+D243+D245+D251</f>
        <v>0</v>
      </c>
      <c r="E195" s="77">
        <f t="shared" si="43"/>
        <v>0</v>
      </c>
      <c r="F195" s="77">
        <f t="shared" si="43"/>
        <v>0</v>
      </c>
      <c r="G195" s="77">
        <f t="shared" si="43"/>
        <v>11965752</v>
      </c>
      <c r="H195" s="77">
        <f t="shared" si="43"/>
        <v>2800000</v>
      </c>
      <c r="I195" s="77">
        <f t="shared" si="43"/>
        <v>0</v>
      </c>
      <c r="J195" s="77">
        <f t="shared" si="43"/>
        <v>0</v>
      </c>
      <c r="K195" s="77">
        <f t="shared" si="43"/>
        <v>0</v>
      </c>
      <c r="L195" s="77">
        <f t="shared" si="43"/>
        <v>0</v>
      </c>
      <c r="M195" s="77">
        <f t="shared" si="43"/>
        <v>19835752</v>
      </c>
    </row>
    <row r="196" spans="1:13" x14ac:dyDescent="0.25">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2443</v>
      </c>
      <c r="C206" s="72">
        <f>SUM(C207:C211)</f>
        <v>0</v>
      </c>
      <c r="D206" s="73">
        <f t="shared" ref="D206:L206" si="46">SUM(D207:D211)</f>
        <v>0</v>
      </c>
      <c r="E206" s="73">
        <f t="shared" si="46"/>
        <v>0</v>
      </c>
      <c r="F206" s="73">
        <f t="shared" si="46"/>
        <v>0</v>
      </c>
      <c r="G206" s="73">
        <f t="shared" si="46"/>
        <v>6000000</v>
      </c>
      <c r="H206" s="73">
        <f t="shared" si="46"/>
        <v>0</v>
      </c>
      <c r="I206" s="73">
        <f t="shared" si="46"/>
        <v>0</v>
      </c>
      <c r="J206" s="73">
        <f t="shared" si="46"/>
        <v>0</v>
      </c>
      <c r="K206" s="73">
        <f t="shared" si="46"/>
        <v>0</v>
      </c>
      <c r="L206" s="73">
        <f t="shared" si="46"/>
        <v>0</v>
      </c>
      <c r="M206" s="73">
        <f>SUM(M207:M211)</f>
        <v>6000000</v>
      </c>
    </row>
    <row r="207" spans="1:13" ht="30" x14ac:dyDescent="0.25">
      <c r="A207" s="115">
        <v>421</v>
      </c>
      <c r="B207" s="88" t="s">
        <v>215</v>
      </c>
      <c r="C207" s="116">
        <f>'COG-M'!P1529</f>
        <v>0</v>
      </c>
      <c r="D207" s="54">
        <f>'COG-M'!P1530</f>
        <v>0</v>
      </c>
      <c r="E207" s="54">
        <f>'COG-M'!P1531</f>
        <v>0</v>
      </c>
      <c r="F207" s="54">
        <f>'COG-M'!P1532</f>
        <v>0</v>
      </c>
      <c r="G207" s="54">
        <f>'COG-M'!P1533</f>
        <v>6000000</v>
      </c>
      <c r="H207" s="54">
        <f>'COG-M'!P1534</f>
        <v>0</v>
      </c>
      <c r="I207" s="54">
        <f>'COG-M'!P1535</f>
        <v>0</v>
      </c>
      <c r="J207" s="54">
        <f>'COG-M'!P1536</f>
        <v>0</v>
      </c>
      <c r="K207" s="54">
        <f>'COG-M'!P1537</f>
        <v>0</v>
      </c>
      <c r="L207" s="54">
        <f>'COG-M'!P1538</f>
        <v>0</v>
      </c>
      <c r="M207" s="55">
        <f>SUM(C207:L207)</f>
        <v>6000000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2307</v>
      </c>
      <c r="C222" s="72">
        <f>SUM(C223:C230)</f>
        <v>5070000</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5070000</v>
      </c>
    </row>
    <row r="223" spans="1:13" x14ac:dyDescent="0.25">
      <c r="A223" s="115">
        <v>441</v>
      </c>
      <c r="B223" s="88" t="s">
        <v>2308</v>
      </c>
      <c r="C223" s="116">
        <f>'COG-M'!P1626</f>
        <v>5000000</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5000000</v>
      </c>
    </row>
    <row r="224" spans="1:13" x14ac:dyDescent="0.25">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25">
      <c r="A225" s="115">
        <v>443</v>
      </c>
      <c r="B225" s="88" t="s">
        <v>233</v>
      </c>
      <c r="C225" s="116">
        <f>'COG-M'!P1646</f>
        <v>70000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70000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2444</v>
      </c>
      <c r="C231" s="72">
        <f>SUM(C232:C234)</f>
        <v>0</v>
      </c>
      <c r="D231" s="73">
        <f t="shared" ref="D231:M231" si="51">SUM(D232:D234)</f>
        <v>0</v>
      </c>
      <c r="E231" s="73">
        <f t="shared" si="51"/>
        <v>0</v>
      </c>
      <c r="F231" s="73">
        <f t="shared" si="51"/>
        <v>0</v>
      </c>
      <c r="G231" s="73">
        <f t="shared" si="51"/>
        <v>5965752</v>
      </c>
      <c r="H231" s="73">
        <f t="shared" si="51"/>
        <v>0</v>
      </c>
      <c r="I231" s="73">
        <f t="shared" si="51"/>
        <v>0</v>
      </c>
      <c r="J231" s="73">
        <f t="shared" si="51"/>
        <v>0</v>
      </c>
      <c r="K231" s="73">
        <f t="shared" si="51"/>
        <v>0</v>
      </c>
      <c r="L231" s="73">
        <f t="shared" si="51"/>
        <v>0</v>
      </c>
      <c r="M231" s="73">
        <f t="shared" si="51"/>
        <v>5965752</v>
      </c>
    </row>
    <row r="232" spans="1:13" x14ac:dyDescent="0.25">
      <c r="A232" s="115">
        <v>451</v>
      </c>
      <c r="B232" s="88" t="s">
        <v>240</v>
      </c>
      <c r="C232" s="116">
        <f>'COG-M'!P1707</f>
        <v>0</v>
      </c>
      <c r="D232" s="54">
        <f>'COG-M'!P1708</f>
        <v>0</v>
      </c>
      <c r="E232" s="54">
        <f>'COG-M'!P1709</f>
        <v>0</v>
      </c>
      <c r="F232" s="54">
        <f>'COG-M'!P1710</f>
        <v>0</v>
      </c>
      <c r="G232" s="54">
        <f>'COG-M'!P1711</f>
        <v>5965752</v>
      </c>
      <c r="H232" s="54">
        <f>'COG-M'!P1712</f>
        <v>0</v>
      </c>
      <c r="I232" s="54">
        <f>'COG-M'!P1713</f>
        <v>0</v>
      </c>
      <c r="J232" s="54">
        <f>'COG-M'!P1714</f>
        <v>0</v>
      </c>
      <c r="K232" s="54">
        <f>'COG-M'!P1715</f>
        <v>0</v>
      </c>
      <c r="L232" s="54">
        <f>'COG-M'!P1716</f>
        <v>0</v>
      </c>
      <c r="M232" s="55">
        <f>SUM(C232:L232)</f>
        <v>5965752</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2445</v>
      </c>
      <c r="C235" s="72">
        <f>SUM(C236:C242)</f>
        <v>0</v>
      </c>
      <c r="D235" s="73">
        <f t="shared" ref="D235:M235" si="52">SUM(D236:D242)</f>
        <v>0</v>
      </c>
      <c r="E235" s="73">
        <f t="shared" si="52"/>
        <v>0</v>
      </c>
      <c r="F235" s="73">
        <f t="shared" si="52"/>
        <v>0</v>
      </c>
      <c r="G235" s="73">
        <f t="shared" si="52"/>
        <v>0</v>
      </c>
      <c r="H235" s="73">
        <f t="shared" si="52"/>
        <v>2800000</v>
      </c>
      <c r="I235" s="73">
        <f t="shared" si="52"/>
        <v>0</v>
      </c>
      <c r="J235" s="73">
        <f t="shared" si="52"/>
        <v>0</v>
      </c>
      <c r="K235" s="73">
        <f t="shared" si="52"/>
        <v>0</v>
      </c>
      <c r="L235" s="73">
        <f t="shared" si="52"/>
        <v>0</v>
      </c>
      <c r="M235" s="73">
        <f t="shared" si="52"/>
        <v>2800000</v>
      </c>
    </row>
    <row r="236" spans="1:13" x14ac:dyDescent="0.25">
      <c r="A236" s="115">
        <v>461</v>
      </c>
      <c r="B236" s="88" t="s">
        <v>244</v>
      </c>
      <c r="C236" s="116">
        <f>'COG-M'!P1738</f>
        <v>0</v>
      </c>
      <c r="D236" s="54">
        <f>'COG-M'!P1739</f>
        <v>0</v>
      </c>
      <c r="E236" s="54">
        <f>'COG-M'!P1740</f>
        <v>0</v>
      </c>
      <c r="F236" s="54">
        <f>'COG-M'!P1741</f>
        <v>0</v>
      </c>
      <c r="G236" s="54">
        <f>'COG-M'!P1742</f>
        <v>0</v>
      </c>
      <c r="H236" s="54">
        <f>'COG-M'!P1743</f>
        <v>2800000</v>
      </c>
      <c r="I236" s="54">
        <f>'COG-M'!P1744</f>
        <v>0</v>
      </c>
      <c r="J236" s="54">
        <f>'COG-M'!P1745</f>
        <v>0</v>
      </c>
      <c r="K236" s="54">
        <f>'COG-M'!P1746</f>
        <v>0</v>
      </c>
      <c r="L236" s="54">
        <f>'COG-M'!P1747</f>
        <v>0</v>
      </c>
      <c r="M236" s="55">
        <f t="shared" ref="M236:M242" si="53">SUM(C236:L236)</f>
        <v>2800000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2373</v>
      </c>
      <c r="C255" s="76">
        <f>C256+C263+C268+C271+C278+C280+C289+C299+C304</f>
        <v>1050000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2250000</v>
      </c>
      <c r="K255" s="77">
        <f t="shared" si="57"/>
        <v>0</v>
      </c>
      <c r="L255" s="77">
        <f t="shared" si="57"/>
        <v>0</v>
      </c>
      <c r="M255" s="77">
        <f t="shared" si="57"/>
        <v>3300000</v>
      </c>
    </row>
    <row r="256" spans="1:13" x14ac:dyDescent="0.25">
      <c r="A256" s="121">
        <v>5100</v>
      </c>
      <c r="B256" s="122" t="s">
        <v>2448</v>
      </c>
      <c r="C256" s="72">
        <f>SUM(C257:C262)</f>
        <v>420000</v>
      </c>
      <c r="D256" s="73">
        <f t="shared" ref="D256:M256" si="58">SUM(D257:D262)</f>
        <v>0</v>
      </c>
      <c r="E256" s="73">
        <f t="shared" si="58"/>
        <v>0</v>
      </c>
      <c r="F256" s="73">
        <f t="shared" si="58"/>
        <v>0</v>
      </c>
      <c r="G256" s="73">
        <f t="shared" si="58"/>
        <v>0</v>
      </c>
      <c r="H256" s="73">
        <f t="shared" si="58"/>
        <v>0</v>
      </c>
      <c r="I256" s="73">
        <f t="shared" si="58"/>
        <v>0</v>
      </c>
      <c r="J256" s="73">
        <f t="shared" si="58"/>
        <v>50000</v>
      </c>
      <c r="K256" s="73">
        <f t="shared" si="58"/>
        <v>0</v>
      </c>
      <c r="L256" s="73">
        <f t="shared" si="58"/>
        <v>0</v>
      </c>
      <c r="M256" s="73">
        <f t="shared" si="58"/>
        <v>470000</v>
      </c>
    </row>
    <row r="257" spans="1:13" x14ac:dyDescent="0.25">
      <c r="A257" s="115">
        <v>511</v>
      </c>
      <c r="B257" s="88" t="s">
        <v>2317</v>
      </c>
      <c r="C257" s="116">
        <f>'COG-M'!P1867</f>
        <v>10000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10000</v>
      </c>
    </row>
    <row r="258" spans="1:13" x14ac:dyDescent="0.2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400000</v>
      </c>
      <c r="D261" s="54">
        <f>'COG-M'!P1908</f>
        <v>0</v>
      </c>
      <c r="E261" s="54">
        <f>'COG-M'!P1909</f>
        <v>0</v>
      </c>
      <c r="F261" s="54">
        <f>'COG-M'!P1910</f>
        <v>0</v>
      </c>
      <c r="G261" s="54">
        <f>'COG-M'!P1911</f>
        <v>0</v>
      </c>
      <c r="H261" s="54">
        <f>'COG-M'!P1912</f>
        <v>0</v>
      </c>
      <c r="I261" s="54">
        <f>'COG-M'!P1913</f>
        <v>0</v>
      </c>
      <c r="J261" s="54">
        <f>'COG-M'!P1914</f>
        <v>50000</v>
      </c>
      <c r="K261" s="54">
        <f>'COG-M'!P1915</f>
        <v>0</v>
      </c>
      <c r="L261" s="54">
        <f>'COG-M'!P1916</f>
        <v>0</v>
      </c>
      <c r="M261" s="55">
        <f t="shared" si="59"/>
        <v>450000</v>
      </c>
    </row>
    <row r="262" spans="1:13" x14ac:dyDescent="0.25">
      <c r="A262" s="115">
        <v>519</v>
      </c>
      <c r="B262" s="88" t="s">
        <v>268</v>
      </c>
      <c r="C262" s="116">
        <f>'COG-M'!P1917</f>
        <v>10000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10000</v>
      </c>
    </row>
    <row r="263" spans="1:13" x14ac:dyDescent="0.25">
      <c r="A263" s="121">
        <v>5200</v>
      </c>
      <c r="B263" s="122"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2449</v>
      </c>
      <c r="C271" s="72">
        <f>SUM(C272:C277)</f>
        <v>250000</v>
      </c>
      <c r="D271" s="73">
        <f t="shared" ref="D271:M271" si="62">SUM(D272:D277)</f>
        <v>0</v>
      </c>
      <c r="E271" s="73">
        <f t="shared" si="62"/>
        <v>0</v>
      </c>
      <c r="F271" s="73">
        <f t="shared" si="62"/>
        <v>0</v>
      </c>
      <c r="G271" s="73">
        <f t="shared" si="62"/>
        <v>0</v>
      </c>
      <c r="H271" s="73">
        <f t="shared" si="62"/>
        <v>0</v>
      </c>
      <c r="I271" s="73">
        <f t="shared" si="62"/>
        <v>0</v>
      </c>
      <c r="J271" s="73">
        <f t="shared" si="62"/>
        <v>2200000</v>
      </c>
      <c r="K271" s="73">
        <f t="shared" si="62"/>
        <v>0</v>
      </c>
      <c r="L271" s="73">
        <f t="shared" si="62"/>
        <v>0</v>
      </c>
      <c r="M271" s="73">
        <f t="shared" si="62"/>
        <v>2450000</v>
      </c>
    </row>
    <row r="272" spans="1:13" x14ac:dyDescent="0.25">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2000000</v>
      </c>
      <c r="K272" s="54">
        <f>'COG-M'!P1998</f>
        <v>0</v>
      </c>
      <c r="L272" s="54">
        <f>'COG-M'!P1999</f>
        <v>0</v>
      </c>
      <c r="M272" s="55">
        <f t="shared" ref="M272:M277" si="63">SUM(C272:L272)</f>
        <v>2000000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250000</v>
      </c>
      <c r="D277" s="54">
        <f>'COG-M'!P2041</f>
        <v>0</v>
      </c>
      <c r="E277" s="54">
        <f>'COG-M'!P2042</f>
        <v>0</v>
      </c>
      <c r="F277" s="54">
        <f>'COG-M'!P2043</f>
        <v>0</v>
      </c>
      <c r="G277" s="54">
        <f>'COG-M'!P2044</f>
        <v>0</v>
      </c>
      <c r="H277" s="54">
        <f>'COG-M'!P2045</f>
        <v>0</v>
      </c>
      <c r="I277" s="54">
        <f>'COG-M'!P2046</f>
        <v>0</v>
      </c>
      <c r="J277" s="54">
        <f>'COG-M'!P2047</f>
        <v>200000</v>
      </c>
      <c r="K277" s="54">
        <f>'COG-M'!P2048</f>
        <v>0</v>
      </c>
      <c r="L277" s="54">
        <f>'COG-M'!P2049</f>
        <v>0</v>
      </c>
      <c r="M277" s="55">
        <f t="shared" si="63"/>
        <v>450000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2450</v>
      </c>
      <c r="C280" s="72">
        <f>SUM(C281:C288)</f>
        <v>380000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380000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30000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30000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350000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350000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2328</v>
      </c>
      <c r="C314" s="76">
        <f>C315+C324+C333</f>
        <v>36709101</v>
      </c>
      <c r="D314" s="77">
        <f t="shared" ref="D314:M314" si="72">D315+D324+D333</f>
        <v>0</v>
      </c>
      <c r="E314" s="77">
        <f t="shared" si="72"/>
        <v>0</v>
      </c>
      <c r="F314" s="77">
        <f t="shared" si="72"/>
        <v>0</v>
      </c>
      <c r="G314" s="77">
        <f t="shared" si="72"/>
        <v>0</v>
      </c>
      <c r="H314" s="77">
        <f t="shared" si="72"/>
        <v>0</v>
      </c>
      <c r="I314" s="77">
        <f t="shared" si="72"/>
        <v>0</v>
      </c>
      <c r="J314" s="77">
        <f t="shared" si="72"/>
        <v>22712840</v>
      </c>
      <c r="K314" s="77">
        <f t="shared" si="72"/>
        <v>0</v>
      </c>
      <c r="L314" s="77">
        <f t="shared" si="72"/>
        <v>0</v>
      </c>
      <c r="M314" s="77">
        <f t="shared" si="72"/>
        <v>59421941</v>
      </c>
    </row>
    <row r="315" spans="1:13" x14ac:dyDescent="0.25">
      <c r="A315" s="121">
        <v>6100</v>
      </c>
      <c r="B315" s="122" t="s">
        <v>2454</v>
      </c>
      <c r="C315" s="72">
        <f>SUM(C316:C323)</f>
        <v>10000000</v>
      </c>
      <c r="D315" s="73">
        <f t="shared" ref="D315:M315" si="73">SUM(D316:D323)</f>
        <v>0</v>
      </c>
      <c r="E315" s="73">
        <f t="shared" si="73"/>
        <v>0</v>
      </c>
      <c r="F315" s="73">
        <f t="shared" si="73"/>
        <v>0</v>
      </c>
      <c r="G315" s="73">
        <f t="shared" si="73"/>
        <v>0</v>
      </c>
      <c r="H315" s="73">
        <f t="shared" si="73"/>
        <v>0</v>
      </c>
      <c r="I315" s="73">
        <f t="shared" si="73"/>
        <v>0</v>
      </c>
      <c r="J315" s="73">
        <f t="shared" si="73"/>
        <v>8500000</v>
      </c>
      <c r="K315" s="73">
        <f t="shared" si="73"/>
        <v>0</v>
      </c>
      <c r="L315" s="73">
        <f t="shared" si="73"/>
        <v>0</v>
      </c>
      <c r="M315" s="73">
        <f t="shared" si="73"/>
        <v>18500000</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8000000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8000000</v>
      </c>
    </row>
    <row r="318" spans="1:13" ht="30" x14ac:dyDescent="0.2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2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25">
      <c r="A320" s="115">
        <v>615</v>
      </c>
      <c r="B320" s="88" t="s">
        <v>325</v>
      </c>
      <c r="C320" s="116">
        <f>'COG-M'!P2407</f>
        <v>2000000</v>
      </c>
      <c r="D320" s="54">
        <f>'COG-M'!P2408</f>
        <v>0</v>
      </c>
      <c r="E320" s="54">
        <f>'COG-M'!P2409</f>
        <v>0</v>
      </c>
      <c r="F320" s="54">
        <f>'COG-M'!P2410</f>
        <v>0</v>
      </c>
      <c r="G320" s="54">
        <f>'COG-M'!P2411</f>
        <v>0</v>
      </c>
      <c r="H320" s="54">
        <f>'COG-M'!P2412</f>
        <v>0</v>
      </c>
      <c r="I320" s="54">
        <f>'COG-M'!P2413</f>
        <v>0</v>
      </c>
      <c r="J320" s="54">
        <f>'COG-M'!P2414</f>
        <v>8500000</v>
      </c>
      <c r="K320" s="54">
        <f>'COG-M'!P2415</f>
        <v>0</v>
      </c>
      <c r="L320" s="54">
        <f>'COG-M'!P2416</f>
        <v>0</v>
      </c>
      <c r="M320" s="55">
        <f t="shared" si="74"/>
        <v>10500000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2330</v>
      </c>
      <c r="C324" s="72">
        <f>SUM(C325:C332)</f>
        <v>26709101</v>
      </c>
      <c r="D324" s="73">
        <f t="shared" ref="D324:M324" si="75">SUM(D325:D332)</f>
        <v>0</v>
      </c>
      <c r="E324" s="73">
        <f t="shared" si="75"/>
        <v>0</v>
      </c>
      <c r="F324" s="73">
        <f t="shared" si="75"/>
        <v>0</v>
      </c>
      <c r="G324" s="73">
        <f t="shared" si="75"/>
        <v>0</v>
      </c>
      <c r="H324" s="73">
        <f t="shared" si="75"/>
        <v>0</v>
      </c>
      <c r="I324" s="73">
        <f t="shared" si="75"/>
        <v>0</v>
      </c>
      <c r="J324" s="73">
        <f t="shared" si="75"/>
        <v>14212840</v>
      </c>
      <c r="K324" s="73">
        <f t="shared" si="75"/>
        <v>0</v>
      </c>
      <c r="L324" s="73">
        <f t="shared" si="75"/>
        <v>0</v>
      </c>
      <c r="M324" s="73">
        <f t="shared" si="75"/>
        <v>40921941</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2500000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2500000</v>
      </c>
    </row>
    <row r="327" spans="1:13" ht="30" x14ac:dyDescent="0.25">
      <c r="A327" s="115">
        <v>623</v>
      </c>
      <c r="B327" s="88" t="s">
        <v>330</v>
      </c>
      <c r="C327" s="116">
        <f>'COG-M'!P2468</f>
        <v>15709101</v>
      </c>
      <c r="D327" s="54">
        <f>'COG-M'!P2469</f>
        <v>0</v>
      </c>
      <c r="E327" s="54">
        <f>'COG-M'!P2470</f>
        <v>0</v>
      </c>
      <c r="F327" s="54">
        <f>'COG-M'!P2471</f>
        <v>0</v>
      </c>
      <c r="G327" s="54">
        <f>'COG-M'!P2472</f>
        <v>0</v>
      </c>
      <c r="H327" s="54">
        <f>'COG-M'!P2473</f>
        <v>0</v>
      </c>
      <c r="I327" s="54">
        <f>'COG-M'!P2474</f>
        <v>0</v>
      </c>
      <c r="J327" s="54">
        <f>'COG-M'!P2475</f>
        <v>9712840</v>
      </c>
      <c r="K327" s="54">
        <f>'COG-M'!P2476</f>
        <v>0</v>
      </c>
      <c r="L327" s="54">
        <f>'COG-M'!P2477</f>
        <v>0</v>
      </c>
      <c r="M327" s="55">
        <f t="shared" si="76"/>
        <v>25421941</v>
      </c>
    </row>
    <row r="328" spans="1:13" x14ac:dyDescent="0.25">
      <c r="A328" s="115">
        <v>624</v>
      </c>
      <c r="B328" s="88" t="s">
        <v>324</v>
      </c>
      <c r="C328" s="116">
        <f>'COG-M'!P2478</f>
        <v>8500000</v>
      </c>
      <c r="D328" s="54">
        <f>'COG-M'!P2479</f>
        <v>0</v>
      </c>
      <c r="E328" s="54">
        <f>'COG-M'!P2480</f>
        <v>0</v>
      </c>
      <c r="F328" s="54">
        <f>'COG-M'!P2481</f>
        <v>0</v>
      </c>
      <c r="G328" s="54">
        <f>'COG-M'!P2482</f>
        <v>0</v>
      </c>
      <c r="H328" s="54">
        <f>'COG-M'!P2483</f>
        <v>0</v>
      </c>
      <c r="I328" s="54">
        <f>'COG-M'!P2484</f>
        <v>0</v>
      </c>
      <c r="J328" s="54">
        <f>'COG-M'!P2485</f>
        <v>4500000</v>
      </c>
      <c r="K328" s="54">
        <f>'COG-M'!P2486</f>
        <v>0</v>
      </c>
      <c r="L328" s="54">
        <f>'COG-M'!P2487</f>
        <v>0</v>
      </c>
      <c r="M328" s="55">
        <f t="shared" si="76"/>
        <v>13000000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2338</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2342</v>
      </c>
      <c r="C402" s="76">
        <f>C403+C412+C421+C424+C427+C429+C432</f>
        <v>100000</v>
      </c>
      <c r="D402" s="77">
        <f t="shared" ref="D402:M402" si="95">D403+D412+D421+D424+D427+D429+D432</f>
        <v>0</v>
      </c>
      <c r="E402" s="77">
        <f t="shared" si="95"/>
        <v>0</v>
      </c>
      <c r="F402" s="77">
        <f t="shared" si="95"/>
        <v>0</v>
      </c>
      <c r="G402" s="77">
        <f t="shared" si="95"/>
        <v>7539107</v>
      </c>
      <c r="H402" s="77">
        <f t="shared" si="95"/>
        <v>0</v>
      </c>
      <c r="I402" s="77">
        <f t="shared" si="95"/>
        <v>0</v>
      </c>
      <c r="J402" s="77">
        <f t="shared" si="95"/>
        <v>0</v>
      </c>
      <c r="K402" s="77">
        <f t="shared" si="95"/>
        <v>0</v>
      </c>
      <c r="L402" s="77">
        <f t="shared" si="95"/>
        <v>0</v>
      </c>
      <c r="M402" s="77">
        <f t="shared" si="95"/>
        <v>7639107</v>
      </c>
    </row>
    <row r="403" spans="1:13" x14ac:dyDescent="0.25">
      <c r="A403" s="121">
        <v>9100</v>
      </c>
      <c r="B403" s="122" t="s">
        <v>2462</v>
      </c>
      <c r="C403" s="72">
        <f>SUM(C404:C411)</f>
        <v>0</v>
      </c>
      <c r="D403" s="73">
        <f t="shared" ref="D403:M403" si="96">SUM(D404:D411)</f>
        <v>0</v>
      </c>
      <c r="E403" s="73">
        <f t="shared" si="96"/>
        <v>0</v>
      </c>
      <c r="F403" s="73">
        <f t="shared" si="96"/>
        <v>0</v>
      </c>
      <c r="G403" s="73">
        <f t="shared" si="96"/>
        <v>4803802</v>
      </c>
      <c r="H403" s="73">
        <f t="shared" si="96"/>
        <v>0</v>
      </c>
      <c r="I403" s="73">
        <f t="shared" si="96"/>
        <v>0</v>
      </c>
      <c r="J403" s="73">
        <f t="shared" si="96"/>
        <v>0</v>
      </c>
      <c r="K403" s="73">
        <f t="shared" si="96"/>
        <v>0</v>
      </c>
      <c r="L403" s="73">
        <f t="shared" si="96"/>
        <v>0</v>
      </c>
      <c r="M403" s="73">
        <f t="shared" si="96"/>
        <v>4803802</v>
      </c>
    </row>
    <row r="404" spans="1:13" x14ac:dyDescent="0.25">
      <c r="A404" s="115">
        <v>911</v>
      </c>
      <c r="B404" s="88" t="s">
        <v>401</v>
      </c>
      <c r="C404" s="116">
        <f>'COG-M'!P2914</f>
        <v>0</v>
      </c>
      <c r="D404" s="54">
        <f>'COG-M'!P2915</f>
        <v>0</v>
      </c>
      <c r="E404" s="54">
        <f>'COG-M'!P2916</f>
        <v>0</v>
      </c>
      <c r="F404" s="54">
        <f>'COG-M'!P2917</f>
        <v>0</v>
      </c>
      <c r="G404" s="54">
        <f>'COG-M'!P2918</f>
        <v>4803802</v>
      </c>
      <c r="H404" s="54">
        <f>'COG-M'!P2919</f>
        <v>0</v>
      </c>
      <c r="I404" s="54">
        <f>'COG-M'!P2920</f>
        <v>0</v>
      </c>
      <c r="J404" s="54">
        <f>'COG-M'!P2921</f>
        <v>0</v>
      </c>
      <c r="K404" s="54">
        <f>'COG-M'!P2922</f>
        <v>0</v>
      </c>
      <c r="L404" s="54">
        <f>'COG-M'!P2923</f>
        <v>0</v>
      </c>
      <c r="M404" s="55">
        <f t="shared" ref="M404:M411" si="97">SUM(C404:L404)</f>
        <v>4803802</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2344</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2345</v>
      </c>
      <c r="C412" s="72">
        <f>SUM(C413:C420)</f>
        <v>0</v>
      </c>
      <c r="D412" s="73">
        <f t="shared" ref="D412:M412" si="98">SUM(D413:D420)</f>
        <v>0</v>
      </c>
      <c r="E412" s="73">
        <f t="shared" si="98"/>
        <v>0</v>
      </c>
      <c r="F412" s="73">
        <f t="shared" si="98"/>
        <v>0</v>
      </c>
      <c r="G412" s="73">
        <f t="shared" si="98"/>
        <v>2735305</v>
      </c>
      <c r="H412" s="73">
        <f t="shared" si="98"/>
        <v>0</v>
      </c>
      <c r="I412" s="73">
        <f t="shared" si="98"/>
        <v>0</v>
      </c>
      <c r="J412" s="73">
        <f t="shared" si="98"/>
        <v>0</v>
      </c>
      <c r="K412" s="73">
        <f t="shared" si="98"/>
        <v>0</v>
      </c>
      <c r="L412" s="73">
        <f t="shared" si="98"/>
        <v>0</v>
      </c>
      <c r="M412" s="73">
        <f t="shared" si="98"/>
        <v>2735305</v>
      </c>
    </row>
    <row r="413" spans="1:13" x14ac:dyDescent="0.25">
      <c r="A413" s="115">
        <v>921</v>
      </c>
      <c r="B413" s="88" t="s">
        <v>625</v>
      </c>
      <c r="C413" s="116">
        <f>'COG-M'!P2950</f>
        <v>0</v>
      </c>
      <c r="D413" s="54">
        <f>'COG-M'!P2951</f>
        <v>0</v>
      </c>
      <c r="E413" s="54">
        <f>'COG-M'!P2952</f>
        <v>0</v>
      </c>
      <c r="F413" s="54">
        <f>'COG-M'!P2953</f>
        <v>0</v>
      </c>
      <c r="G413" s="54">
        <f>'COG-M'!P2954</f>
        <v>2735305</v>
      </c>
      <c r="H413" s="54">
        <f>'COG-M'!P2955</f>
        <v>0</v>
      </c>
      <c r="I413" s="54">
        <f>'COG-M'!P2956</f>
        <v>0</v>
      </c>
      <c r="J413" s="54">
        <f>'COG-M'!P2957</f>
        <v>0</v>
      </c>
      <c r="K413" s="54">
        <f>'COG-M'!P2958</f>
        <v>0</v>
      </c>
      <c r="L413" s="54">
        <f>'COG-M'!P2959</f>
        <v>0</v>
      </c>
      <c r="M413" s="55">
        <f t="shared" ref="M413:M420" si="99">SUM(C413:L413)</f>
        <v>2735305</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2346</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2347</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2467</v>
      </c>
      <c r="C432" s="72">
        <f>SUM(C433)</f>
        <v>100000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100000</v>
      </c>
    </row>
    <row r="433" spans="1:13" x14ac:dyDescent="0.25">
      <c r="A433" s="115">
        <v>991</v>
      </c>
      <c r="B433" s="88" t="s">
        <v>429</v>
      </c>
      <c r="C433" s="116">
        <f>'COG-M'!P3024</f>
        <v>100000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100000</v>
      </c>
    </row>
    <row r="434" spans="1:13" x14ac:dyDescent="0.25">
      <c r="B434" s="90" t="s">
        <v>2170</v>
      </c>
      <c r="C434" s="33">
        <f t="shared" ref="C434:J434" si="105">C8+C45+C110+C195+C255+C314+C336+C384+C402</f>
        <v>112640269</v>
      </c>
      <c r="D434" s="33">
        <f t="shared" si="105"/>
        <v>0</v>
      </c>
      <c r="E434" s="33">
        <f t="shared" si="105"/>
        <v>0</v>
      </c>
      <c r="F434" s="33">
        <f t="shared" si="105"/>
        <v>0</v>
      </c>
      <c r="G434" s="33">
        <f t="shared" si="105"/>
        <v>127752553</v>
      </c>
      <c r="H434" s="33">
        <f t="shared" si="105"/>
        <v>9004803</v>
      </c>
      <c r="I434" s="33">
        <f t="shared" si="105"/>
        <v>0</v>
      </c>
      <c r="J434" s="33">
        <f t="shared" si="105"/>
        <v>64113507</v>
      </c>
      <c r="K434" s="33">
        <f>K8+K45+K110+K195+K255+K314+K336+K384+K402</f>
        <v>0</v>
      </c>
      <c r="L434" s="33">
        <f>L8+L45+L110+L195+L255+L314+L336+L384+L402</f>
        <v>0</v>
      </c>
      <c r="M434" s="33">
        <f>M8+M45+M110+M195+M255+M314+M336+M384+M402</f>
        <v>313511132</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31496062992125984" right="0.31496062992125984" top="0.15748031496062992" bottom="0.39370078740157483" header="0" footer="0.31496062992125984"/>
  <pageSetup paperSize="5" scale="60" orientation="landscape" horizontalDpi="1200" verticalDpi="1200"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2542</v>
      </c>
    </row>
    <row r="3" spans="1:13" ht="21" x14ac:dyDescent="0.35">
      <c r="A3" s="300" t="str">
        <f>Inconsistencias!$B$6&amp;IF(LOOKUP(Inconsistencias!$B$6,EF!$C$2:$C$1001,EF!$I$2:I$1001)="Dependencia",", Jalisco","")</f>
        <v>Jocotepec, Jalisco</v>
      </c>
    </row>
    <row r="4" spans="1:13" ht="18.75" x14ac:dyDescent="0.3">
      <c r="A4" s="301" t="str">
        <f>"Ejercicio Fiscal "&amp;Inconsistencias!U2</f>
        <v>Ejercicio Fiscal 2025</v>
      </c>
    </row>
    <row r="6" spans="1:13" ht="15.75" customHeight="1" x14ac:dyDescent="0.25">
      <c r="A6" s="600" t="s">
        <v>627</v>
      </c>
      <c r="B6" s="609" t="s">
        <v>2167</v>
      </c>
      <c r="C6" s="604" t="s">
        <v>2426</v>
      </c>
      <c r="D6" s="605"/>
      <c r="E6" s="605"/>
      <c r="F6" s="605"/>
      <c r="G6" s="605"/>
      <c r="H6" s="605"/>
      <c r="I6" s="605"/>
      <c r="J6" s="606" t="s">
        <v>2427</v>
      </c>
      <c r="K6" s="606"/>
      <c r="L6" s="606"/>
      <c r="M6" s="607" t="s">
        <v>2243</v>
      </c>
    </row>
    <row r="7" spans="1:13" ht="63.75" x14ac:dyDescent="0.25">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x14ac:dyDescent="0.25">
      <c r="A8" s="87">
        <v>1</v>
      </c>
      <c r="B8" s="88" t="s">
        <v>2469</v>
      </c>
      <c r="C8" s="54">
        <f>'COG-FF'!C8+'COG-FF'!C45+'COG-FF'!C110+'COG-FF'!C195-'COG-FF'!C231+'COG-FF'!C392+'COG-FF'!C398+'COG-FF'!C412+'COG-FF'!C421+'COG-FF'!C424+'COG-FF'!C427+'COG-FF'!C429</f>
        <v>74781168</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116982999</v>
      </c>
      <c r="H8" s="54">
        <f>'COG-FF'!H8+'COG-FF'!H45+'COG-FF'!H110+'COG-FF'!H195-'COG-FF'!H231+'COG-FF'!H392+'COG-FF'!H398+'COG-FF'!H412+'COG-FF'!H421+'COG-FF'!H424+'COG-FF'!H427+'COG-FF'!H429</f>
        <v>9004803</v>
      </c>
      <c r="I8" s="54">
        <f>'COG-FF'!I8+'COG-FF'!I45+'COG-FF'!I110+'COG-FF'!I195-'COG-FF'!I231+'COG-FF'!I392+'COG-FF'!I398+'COG-FF'!I412+'COG-FF'!I421+'COG-FF'!I424+'COG-FF'!I427+'COG-FF'!I429</f>
        <v>0</v>
      </c>
      <c r="J8" s="54">
        <f>'COG-FF'!J8+'COG-FF'!J45+'COG-FF'!J110+'COG-FF'!J195-'COG-FF'!J231+'COG-FF'!J392+'COG-FF'!J398+'COG-FF'!J412+'COG-FF'!J421+'COG-FF'!J424+'COG-FF'!J427+'COG-FF'!J429</f>
        <v>39150667</v>
      </c>
      <c r="K8" s="54">
        <f>'COG-FF'!K8+'COG-FF'!K45+'COG-FF'!K110+'COG-FF'!K195-'COG-FF'!K231+'COG-FF'!K392+'COG-FF'!K398+'COG-FF'!K412+'COG-FF'!K421+'COG-FF'!K424+'COG-FF'!K427+'COG-FF'!K429</f>
        <v>0</v>
      </c>
      <c r="L8" s="54">
        <f>'COG-FF'!L8+'COG-FF'!L45+'COG-FF'!L110+'COG-FF'!L195-'COG-FF'!L231+'COG-FF'!L392+'COG-FF'!L398+'COG-FF'!L412+'COG-FF'!L421+'COG-FF'!L424+'COG-FF'!L427+'COG-FF'!L429</f>
        <v>0</v>
      </c>
      <c r="M8" s="54">
        <f>SUM(C8:L8)</f>
        <v>239919637</v>
      </c>
    </row>
    <row r="9" spans="1:13" ht="15" customHeight="1" x14ac:dyDescent="0.25">
      <c r="A9" s="87">
        <v>2</v>
      </c>
      <c r="B9" s="88" t="s">
        <v>2470</v>
      </c>
      <c r="C9" s="54">
        <f>SUM('COG-FF'!C255+'COG-FF'!C314+'COG-FF'!C336)</f>
        <v>37759101</v>
      </c>
      <c r="D9" s="54">
        <f>SUM('COG-FF'!D255+'COG-FF'!D314+'COG-FF'!D336)</f>
        <v>0</v>
      </c>
      <c r="E9" s="54">
        <f>SUM('COG-FF'!E255+'COG-FF'!E314+'COG-FF'!E336)</f>
        <v>0</v>
      </c>
      <c r="F9" s="54">
        <f>SUM('COG-FF'!F255+'COG-FF'!F314+'COG-FF'!F336)</f>
        <v>0</v>
      </c>
      <c r="G9" s="54">
        <f>SUM('COG-FF'!G255+'COG-FF'!G314+'COG-FF'!G336)</f>
        <v>0</v>
      </c>
      <c r="H9" s="54">
        <f>SUM('COG-FF'!H255+'COG-FF'!H314+'COG-FF'!H336)</f>
        <v>0</v>
      </c>
      <c r="I9" s="54">
        <f>SUM('COG-FF'!I255+'COG-FF'!I314+'COG-FF'!I336)</f>
        <v>0</v>
      </c>
      <c r="J9" s="54">
        <f>SUM('COG-FF'!J255+'COG-FF'!J314+'COG-FF'!J336)</f>
        <v>24962840</v>
      </c>
      <c r="K9" s="54">
        <f>SUM('COG-FF'!K255+'COG-FF'!K314+'COG-FF'!K336)</f>
        <v>0</v>
      </c>
      <c r="L9" s="54">
        <f>SUM('COG-FF'!L255+'COG-FF'!L314+'COG-FF'!L336)</f>
        <v>0</v>
      </c>
      <c r="M9" s="54">
        <f>SUM(C9:L9)</f>
        <v>62721941</v>
      </c>
    </row>
    <row r="10" spans="1:13" ht="15" customHeight="1" x14ac:dyDescent="0.25">
      <c r="A10" s="87">
        <v>3</v>
      </c>
      <c r="B10" s="88" t="s">
        <v>2471</v>
      </c>
      <c r="C10" s="54">
        <f>'COG-FF'!C403+'COG-FF'!C432</f>
        <v>100000</v>
      </c>
      <c r="D10" s="54">
        <f>'COG-FF'!D403+'COG-FF'!D432</f>
        <v>0</v>
      </c>
      <c r="E10" s="54">
        <f>'COG-FF'!E403+'COG-FF'!E432</f>
        <v>0</v>
      </c>
      <c r="F10" s="54">
        <f>'COG-FF'!F403+'COG-FF'!F432</f>
        <v>0</v>
      </c>
      <c r="G10" s="54">
        <f>'COG-FF'!G403+'COG-FF'!G432</f>
        <v>4803802</v>
      </c>
      <c r="H10" s="54">
        <f>'COG-FF'!H403+'COG-FF'!H432</f>
        <v>0</v>
      </c>
      <c r="I10" s="54">
        <f>'COG-FF'!I403+'COG-FF'!I432</f>
        <v>0</v>
      </c>
      <c r="J10" s="54">
        <f>'COG-FF'!J403+'COG-FF'!J432</f>
        <v>0</v>
      </c>
      <c r="K10" s="54">
        <f>'COG-FF'!K403+'COG-FF'!K432</f>
        <v>0</v>
      </c>
      <c r="L10" s="54">
        <f>'COG-FF'!L403+'COG-FF'!L432</f>
        <v>0</v>
      </c>
      <c r="M10" s="54">
        <f>SUM(C10:L10)</f>
        <v>4903802</v>
      </c>
    </row>
    <row r="11" spans="1:13" x14ac:dyDescent="0.25">
      <c r="A11" s="87">
        <v>4</v>
      </c>
      <c r="B11" s="88" t="s">
        <v>601</v>
      </c>
      <c r="C11" s="54">
        <f>SUM('COG-FF'!C231)</f>
        <v>0</v>
      </c>
      <c r="D11" s="54">
        <f>SUM('COG-FF'!D231)</f>
        <v>0</v>
      </c>
      <c r="E11" s="54">
        <f>SUM('COG-FF'!E231)</f>
        <v>0</v>
      </c>
      <c r="F11" s="54">
        <f>SUM('COG-FF'!F231)</f>
        <v>0</v>
      </c>
      <c r="G11" s="54">
        <f>SUM('COG-FF'!G231)</f>
        <v>5965752</v>
      </c>
      <c r="H11" s="54">
        <f>SUM('COG-FF'!H231)</f>
        <v>0</v>
      </c>
      <c r="I11" s="54">
        <f>SUM('COG-FF'!I231)</f>
        <v>0</v>
      </c>
      <c r="J11" s="54">
        <f>SUM('COG-FF'!J231)</f>
        <v>0</v>
      </c>
      <c r="K11" s="54">
        <f>SUM('COG-FF'!K231)</f>
        <v>0</v>
      </c>
      <c r="L11" s="54">
        <f>SUM('COG-FF'!L231)</f>
        <v>0</v>
      </c>
      <c r="M11" s="54">
        <f>SUM(C11:L11)</f>
        <v>5965752</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2170</v>
      </c>
      <c r="C13" s="33">
        <f>SUM(C8:C12)</f>
        <v>112640269</v>
      </c>
      <c r="D13" s="33">
        <f>SUM(D8:D12)</f>
        <v>0</v>
      </c>
      <c r="E13" s="33">
        <f>SUM(E8:E12)</f>
        <v>0</v>
      </c>
      <c r="F13" s="33">
        <f t="shared" ref="F13:M13" si="0">SUM(F8:F12)</f>
        <v>0</v>
      </c>
      <c r="G13" s="33">
        <f t="shared" si="0"/>
        <v>127752553</v>
      </c>
      <c r="H13" s="33">
        <f t="shared" si="0"/>
        <v>9004803</v>
      </c>
      <c r="I13" s="33">
        <f t="shared" si="0"/>
        <v>0</v>
      </c>
      <c r="J13" s="33">
        <f t="shared" si="0"/>
        <v>64113507</v>
      </c>
      <c r="K13" s="33">
        <f t="shared" si="0"/>
        <v>0</v>
      </c>
      <c r="L13" s="33">
        <f t="shared" si="0"/>
        <v>0</v>
      </c>
      <c r="M13" s="33">
        <f t="shared" si="0"/>
        <v>313511132</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x14ac:dyDescent="0.25">
      <c r="A19" s="87">
        <v>1</v>
      </c>
      <c r="B19" s="88" t="s">
        <v>2469</v>
      </c>
      <c r="C19" s="54">
        <f>'COG-FF'!M8</f>
        <v>95203332</v>
      </c>
      <c r="D19" s="54">
        <f>'COG-FF'!M45</f>
        <v>52180000</v>
      </c>
      <c r="E19" s="54">
        <f>'COG-FF'!M110</f>
        <v>75931000</v>
      </c>
      <c r="F19" s="54">
        <f>SUM('COG-FF'!M195-'COG-FF'!M231)</f>
        <v>13870000</v>
      </c>
      <c r="G19" s="54"/>
      <c r="H19" s="54"/>
      <c r="I19" s="54"/>
      <c r="J19" s="54">
        <f>'COG-FF'!M392+'COG-FF'!M398</f>
        <v>0</v>
      </c>
      <c r="K19" s="54">
        <f>'COG-FF'!M412+'COG-FF'!M421+'COG-FF'!M424+'COG-FF'!M427+'COG-FF'!M429</f>
        <v>2735305</v>
      </c>
      <c r="L19" s="54">
        <f>SUM(C19:K19)</f>
        <v>239919637</v>
      </c>
      <c r="M19" s="92"/>
    </row>
    <row r="20" spans="1:13" x14ac:dyDescent="0.25">
      <c r="A20" s="87">
        <v>2</v>
      </c>
      <c r="B20" s="88" t="s">
        <v>2470</v>
      </c>
      <c r="C20" s="54"/>
      <c r="D20" s="54"/>
      <c r="E20" s="54"/>
      <c r="F20" s="54"/>
      <c r="G20" s="54">
        <f>'COG-FF'!M255</f>
        <v>3300000</v>
      </c>
      <c r="H20" s="54">
        <f>'COG-FF'!M314</f>
        <v>59421941</v>
      </c>
      <c r="I20" s="54">
        <f>'COG-FF'!M336</f>
        <v>0</v>
      </c>
      <c r="J20" s="54"/>
      <c r="K20" s="54"/>
      <c r="L20" s="54">
        <f>SUM(C20:K20)</f>
        <v>62721941</v>
      </c>
      <c r="M20" s="92"/>
    </row>
    <row r="21" spans="1:13" x14ac:dyDescent="0.25">
      <c r="A21" s="87">
        <v>3</v>
      </c>
      <c r="B21" s="88" t="s">
        <v>2471</v>
      </c>
      <c r="C21" s="54"/>
      <c r="D21" s="54"/>
      <c r="E21" s="54"/>
      <c r="F21" s="54"/>
      <c r="G21" s="54"/>
      <c r="H21" s="54"/>
      <c r="I21" s="54"/>
      <c r="J21" s="54"/>
      <c r="K21" s="54">
        <f>'COG-FF'!M403+'COG-FF'!M432</f>
        <v>4903802</v>
      </c>
      <c r="L21" s="54">
        <f>SUM(C21:K21)</f>
        <v>4903802</v>
      </c>
      <c r="M21" s="92"/>
    </row>
    <row r="22" spans="1:13" x14ac:dyDescent="0.25">
      <c r="A22" s="87">
        <v>4</v>
      </c>
      <c r="B22" s="88" t="s">
        <v>601</v>
      </c>
      <c r="C22" s="54"/>
      <c r="D22" s="54"/>
      <c r="E22" s="54"/>
      <c r="F22" s="54">
        <f>'COG-FF'!M231</f>
        <v>5965752</v>
      </c>
      <c r="G22" s="54"/>
      <c r="H22" s="54"/>
      <c r="I22" s="54"/>
      <c r="J22" s="54"/>
      <c r="K22" s="54"/>
      <c r="L22" s="54">
        <f>SUM(C22:K22)</f>
        <v>5965752</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2170</v>
      </c>
      <c r="C24" s="33">
        <f t="shared" ref="C24:L24" si="1">SUM(C19:C23)</f>
        <v>95203332</v>
      </c>
      <c r="D24" s="33">
        <f t="shared" si="1"/>
        <v>52180000</v>
      </c>
      <c r="E24" s="33">
        <f t="shared" si="1"/>
        <v>75931000</v>
      </c>
      <c r="F24" s="33">
        <f t="shared" si="1"/>
        <v>19835752</v>
      </c>
      <c r="G24" s="33">
        <f t="shared" si="1"/>
        <v>3300000</v>
      </c>
      <c r="H24" s="33">
        <f t="shared" si="1"/>
        <v>59421941</v>
      </c>
      <c r="I24" s="33">
        <f t="shared" si="1"/>
        <v>0</v>
      </c>
      <c r="J24" s="33">
        <f t="shared" si="1"/>
        <v>0</v>
      </c>
      <c r="K24" s="33">
        <f t="shared" si="1"/>
        <v>7639107</v>
      </c>
      <c r="L24" s="33">
        <f t="shared" si="1"/>
        <v>313511132</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1200" verticalDpi="1200"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topLeftCell="A69"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2543</v>
      </c>
      <c r="B2" s="569"/>
      <c r="C2" s="569"/>
    </row>
    <row r="3" spans="1:5" ht="57" customHeight="1" x14ac:dyDescent="0.25">
      <c r="A3" s="578" t="str">
        <f>Inconsistencias!$B$6&amp;IF(LOOKUP(Inconsistencias!$B$6,EF!$C$2:$C$1001,EF!$I$2:I$1001)="Dependencia",", Jalisco","")</f>
        <v>Jocotepec, Jalisco</v>
      </c>
      <c r="B3" s="578"/>
      <c r="C3" s="578"/>
    </row>
    <row r="4" spans="1:5" ht="18.75" x14ac:dyDescent="0.3">
      <c r="A4" s="570" t="str">
        <f>"Ejercicio Fiscal "&amp;Inconsistencias!U2</f>
        <v>Ejercicio Fiscal 2025</v>
      </c>
      <c r="B4" s="570"/>
      <c r="C4" s="570"/>
    </row>
    <row r="5" spans="1:5" x14ac:dyDescent="0.25"/>
    <row r="6" spans="1:5" ht="15.75" customHeight="1" x14ac:dyDescent="0.25">
      <c r="A6" s="611" t="s">
        <v>628</v>
      </c>
      <c r="B6" s="609" t="s">
        <v>2167</v>
      </c>
      <c r="C6" s="613" t="s">
        <v>2243</v>
      </c>
    </row>
    <row r="7" spans="1:5" x14ac:dyDescent="0.25">
      <c r="A7" s="612"/>
      <c r="B7" s="610"/>
      <c r="C7" s="614"/>
    </row>
    <row r="8" spans="1:5" ht="15" customHeight="1" x14ac:dyDescent="0.25">
      <c r="A8" s="112">
        <v>1</v>
      </c>
      <c r="B8" s="112" t="s">
        <v>993</v>
      </c>
      <c r="C8" s="52">
        <f>C9+C12+C17+C27+C29+C32+C36+C41</f>
        <v>126486016</v>
      </c>
    </row>
    <row r="9" spans="1:5" ht="15" customHeight="1" x14ac:dyDescent="0.25">
      <c r="A9" s="114">
        <v>11</v>
      </c>
      <c r="B9" s="114" t="s">
        <v>448</v>
      </c>
      <c r="C9" s="38">
        <f>SUM(C10:C11)</f>
        <v>3846332</v>
      </c>
      <c r="E9" s="92" t="s">
        <v>1551</v>
      </c>
    </row>
    <row r="10" spans="1:5" ht="15" customHeight="1" x14ac:dyDescent="0.25">
      <c r="A10" s="88">
        <v>111</v>
      </c>
      <c r="B10" s="88" t="s">
        <v>448</v>
      </c>
      <c r="C10" s="54">
        <f>SUMIF('MIR-IG'!$F$8:$F$207,CF!E10,'MIR-IG'!$AC$8:$AC$207)</f>
        <v>3846332</v>
      </c>
      <c r="E10" s="92" t="s">
        <v>1555</v>
      </c>
    </row>
    <row r="11" spans="1:5" ht="15" customHeight="1" x14ac:dyDescent="0.25">
      <c r="A11" s="88">
        <v>112</v>
      </c>
      <c r="B11" s="88" t="s">
        <v>449</v>
      </c>
      <c r="C11" s="54">
        <f>SUMIF('MIR-IG'!$F$8:$F$207,CF!E11,'MIR-IG'!$AC$8:$AC$207)</f>
        <v>0</v>
      </c>
      <c r="E11" s="92" t="s">
        <v>1556</v>
      </c>
    </row>
    <row r="12" spans="1:5" x14ac:dyDescent="0.25">
      <c r="A12" s="114">
        <v>12</v>
      </c>
      <c r="B12" s="114" t="s">
        <v>2472</v>
      </c>
      <c r="C12" s="38">
        <f>SUM(C13:C16)</f>
        <v>0</v>
      </c>
    </row>
    <row r="13" spans="1:5" x14ac:dyDescent="0.25">
      <c r="A13" s="88">
        <v>121</v>
      </c>
      <c r="B13" s="88" t="s">
        <v>629</v>
      </c>
      <c r="C13" s="54">
        <f>SUMIF('MIR-IG'!$F$8:$F$207,CF!E13,'MIR-IG'!$AC$8:$AC$207)</f>
        <v>0</v>
      </c>
      <c r="E13" s="92" t="s">
        <v>1588</v>
      </c>
    </row>
    <row r="14" spans="1:5" x14ac:dyDescent="0.25">
      <c r="A14" s="88">
        <v>122</v>
      </c>
      <c r="B14" s="88" t="s">
        <v>630</v>
      </c>
      <c r="C14" s="54">
        <f>SUMIF('MIR-IG'!$F$8:$F$207,CF!E14,'MIR-IG'!$AC$8:$AC$207)</f>
        <v>0</v>
      </c>
      <c r="E14" s="92" t="s">
        <v>1589</v>
      </c>
    </row>
    <row r="15" spans="1:5" x14ac:dyDescent="0.25">
      <c r="A15" s="88">
        <v>123</v>
      </c>
      <c r="B15" s="88" t="s">
        <v>631</v>
      </c>
      <c r="C15" s="54">
        <f>SUMIF('MIR-IG'!$F$8:$F$207,CF!E15,'MIR-IG'!$AC$8:$AC$207)</f>
        <v>0</v>
      </c>
      <c r="E15" s="92" t="s">
        <v>1590</v>
      </c>
    </row>
    <row r="16" spans="1:5" x14ac:dyDescent="0.25">
      <c r="A16" s="88">
        <v>124</v>
      </c>
      <c r="B16" s="88" t="s">
        <v>632</v>
      </c>
      <c r="C16" s="54">
        <f>SUMIF('MIR-IG'!$F$8:$F$207,CF!E16,'MIR-IG'!$AC$8:$AC$207)</f>
        <v>0</v>
      </c>
      <c r="E16" s="92" t="s">
        <v>1591</v>
      </c>
    </row>
    <row r="17" spans="1:5" x14ac:dyDescent="0.25">
      <c r="A17" s="114">
        <v>13</v>
      </c>
      <c r="B17" s="114" t="s">
        <v>2473</v>
      </c>
      <c r="C17" s="38">
        <f>SUM(C18:C26)</f>
        <v>30571136</v>
      </c>
    </row>
    <row r="18" spans="1:5" x14ac:dyDescent="0.25">
      <c r="A18" s="88">
        <v>131</v>
      </c>
      <c r="B18" s="88" t="s">
        <v>452</v>
      </c>
      <c r="C18" s="54">
        <f>SUMIF('MIR-IG'!$F$8:$F$207,CF!E18,'MIR-IG'!$AC$8:$AC$207)</f>
        <v>16429121</v>
      </c>
      <c r="E18" s="92" t="s">
        <v>1558</v>
      </c>
    </row>
    <row r="19" spans="1:5" x14ac:dyDescent="0.25">
      <c r="A19" s="88">
        <v>132</v>
      </c>
      <c r="B19" s="88" t="s">
        <v>633</v>
      </c>
      <c r="C19" s="54">
        <f>SUMIF('MIR-IG'!$F$8:$F$207,CF!E19,'MIR-IG'!$AC$8:$AC$207)</f>
        <v>0</v>
      </c>
      <c r="E19" s="92" t="s">
        <v>1592</v>
      </c>
    </row>
    <row r="20" spans="1:5" x14ac:dyDescent="0.25">
      <c r="A20" s="88">
        <v>133</v>
      </c>
      <c r="B20" s="88" t="s">
        <v>634</v>
      </c>
      <c r="C20" s="54">
        <f>SUMIF('MIR-IG'!$F$8:$F$207,CF!E20,'MIR-IG'!$AC$8:$AC$207)</f>
        <v>0</v>
      </c>
      <c r="E20" s="92" t="s">
        <v>1593</v>
      </c>
    </row>
    <row r="21" spans="1:5" x14ac:dyDescent="0.25">
      <c r="A21" s="88">
        <v>134</v>
      </c>
      <c r="B21" s="88" t="s">
        <v>635</v>
      </c>
      <c r="C21" s="54">
        <f>SUMIF('MIR-IG'!$F$8:$F$207,CF!E21,'MIR-IG'!$AC$8:$AC$207)</f>
        <v>0</v>
      </c>
      <c r="E21" s="92" t="s">
        <v>1594</v>
      </c>
    </row>
    <row r="22" spans="1:5" x14ac:dyDescent="0.25">
      <c r="A22" s="88">
        <v>135</v>
      </c>
      <c r="B22" s="88" t="s">
        <v>636</v>
      </c>
      <c r="C22" s="54">
        <f>SUMIF('MIR-IG'!$F$8:$F$207,CF!E22,'MIR-IG'!$AC$8:$AC$207)</f>
        <v>0</v>
      </c>
      <c r="E22" s="92" t="s">
        <v>1595</v>
      </c>
    </row>
    <row r="23" spans="1:5" x14ac:dyDescent="0.25">
      <c r="A23" s="88">
        <v>136</v>
      </c>
      <c r="B23" s="88" t="s">
        <v>637</v>
      </c>
      <c r="C23" s="54">
        <f>SUMIF('MIR-IG'!$F$8:$F$207,CF!E23,'MIR-IG'!$AC$8:$AC$207)</f>
        <v>0</v>
      </c>
      <c r="E23" s="92" t="s">
        <v>1596</v>
      </c>
    </row>
    <row r="24" spans="1:5" x14ac:dyDescent="0.25">
      <c r="A24" s="88">
        <v>137</v>
      </c>
      <c r="B24" s="88" t="s">
        <v>453</v>
      </c>
      <c r="C24" s="54">
        <f>SUMIF('MIR-IG'!$F$8:$F$207,CF!E24,'MIR-IG'!$AC$8:$AC$207)</f>
        <v>0</v>
      </c>
      <c r="E24" s="92" t="s">
        <v>1559</v>
      </c>
    </row>
    <row r="25" spans="1:5" x14ac:dyDescent="0.25">
      <c r="A25" s="88">
        <v>138</v>
      </c>
      <c r="B25" s="88" t="s">
        <v>454</v>
      </c>
      <c r="C25" s="54">
        <f>SUMIF('MIR-IG'!$F$8:$F$207,CF!E25,'MIR-IG'!$AC$8:$AC$207)</f>
        <v>0</v>
      </c>
      <c r="E25" s="92" t="s">
        <v>1560</v>
      </c>
    </row>
    <row r="26" spans="1:5" x14ac:dyDescent="0.25">
      <c r="A26" s="88">
        <v>139</v>
      </c>
      <c r="B26" s="88" t="s">
        <v>14</v>
      </c>
      <c r="C26" s="54">
        <f>SUMIF('MIR-IG'!$F$8:$F$207,CF!E26,'MIR-IG'!$AC$8:$AC$207)</f>
        <v>14142015</v>
      </c>
      <c r="E26" s="92" t="s">
        <v>1607</v>
      </c>
    </row>
    <row r="27" spans="1:5" x14ac:dyDescent="0.25">
      <c r="A27" s="114">
        <v>14</v>
      </c>
      <c r="B27" s="114" t="s">
        <v>638</v>
      </c>
      <c r="C27" s="38">
        <f>SUM(C28:C28)</f>
        <v>0</v>
      </c>
    </row>
    <row r="28" spans="1:5" x14ac:dyDescent="0.25">
      <c r="A28" s="88">
        <v>141</v>
      </c>
      <c r="B28" s="88" t="s">
        <v>638</v>
      </c>
      <c r="C28" s="54">
        <f>SUMIF('MIR-IG'!$F$8:$F$207,CF!E28,'MIR-IG'!$AC$8:$AC$207)</f>
        <v>0</v>
      </c>
      <c r="E28" s="92" t="s">
        <v>1597</v>
      </c>
    </row>
    <row r="29" spans="1:5" x14ac:dyDescent="0.25">
      <c r="A29" s="114">
        <v>15</v>
      </c>
      <c r="B29" s="114" t="s">
        <v>2474</v>
      </c>
      <c r="C29" s="38">
        <f>SUM(C30:C31)</f>
        <v>28152700</v>
      </c>
    </row>
    <row r="30" spans="1:5" x14ac:dyDescent="0.25">
      <c r="A30" s="88">
        <v>151</v>
      </c>
      <c r="B30" s="88" t="s">
        <v>2475</v>
      </c>
      <c r="C30" s="54">
        <f>SUMIF('MIR-IG'!$F$8:$F$207,CF!E30,'MIR-IG'!$AC$8:$AC$207)</f>
        <v>0</v>
      </c>
      <c r="E30" s="92" t="s">
        <v>1598</v>
      </c>
    </row>
    <row r="31" spans="1:5" x14ac:dyDescent="0.25">
      <c r="A31" s="88">
        <v>152</v>
      </c>
      <c r="B31" s="88" t="s">
        <v>640</v>
      </c>
      <c r="C31" s="54">
        <f>SUMIF('MIR-IG'!$F$8:$F$207,CF!E31,'MIR-IG'!$AC$8:$AC$207)</f>
        <v>28152700</v>
      </c>
      <c r="E31" s="92" t="s">
        <v>1599</v>
      </c>
    </row>
    <row r="32" spans="1:5" x14ac:dyDescent="0.25">
      <c r="A32" s="114">
        <v>16</v>
      </c>
      <c r="B32" s="114" t="s">
        <v>2476</v>
      </c>
      <c r="C32" s="38">
        <f>SUM(C33:C35)</f>
        <v>0</v>
      </c>
    </row>
    <row r="33" spans="1:5" x14ac:dyDescent="0.25">
      <c r="A33" s="88">
        <v>161</v>
      </c>
      <c r="B33" s="88" t="s">
        <v>458</v>
      </c>
      <c r="C33" s="54">
        <f>SUMIF('MIR-IG'!$F$8:$F$207,CF!E33,'MIR-IG'!$AC$8:$AC$207)</f>
        <v>0</v>
      </c>
      <c r="E33" s="92" t="s">
        <v>1609</v>
      </c>
    </row>
    <row r="34" spans="1:5" x14ac:dyDescent="0.25">
      <c r="A34" s="88">
        <v>162</v>
      </c>
      <c r="B34" s="88" t="s">
        <v>459</v>
      </c>
      <c r="C34" s="54">
        <f>SUMIF('MIR-IG'!$F$8:$F$207,CF!E34,'MIR-IG'!$AC$8:$AC$207)</f>
        <v>0</v>
      </c>
      <c r="E34" s="92" t="s">
        <v>1610</v>
      </c>
    </row>
    <row r="35" spans="1:5" x14ac:dyDescent="0.25">
      <c r="A35" s="88">
        <v>163</v>
      </c>
      <c r="B35" s="88" t="s">
        <v>641</v>
      </c>
      <c r="C35" s="54">
        <f>SUMIF('MIR-IG'!$F$8:$F$207,CF!E35,'MIR-IG'!$AC$8:$AC$207)</f>
        <v>0</v>
      </c>
      <c r="E35" s="92" t="s">
        <v>1611</v>
      </c>
    </row>
    <row r="36" spans="1:5" x14ac:dyDescent="0.25">
      <c r="A36" s="114">
        <v>17</v>
      </c>
      <c r="B36" s="114" t="s">
        <v>2477</v>
      </c>
      <c r="C36" s="38">
        <f>SUM(C37:C40)</f>
        <v>34174515</v>
      </c>
    </row>
    <row r="37" spans="1:5" x14ac:dyDescent="0.25">
      <c r="A37" s="88">
        <v>171</v>
      </c>
      <c r="B37" s="88" t="s">
        <v>461</v>
      </c>
      <c r="C37" s="54">
        <f>SUMIF('MIR-IG'!$F$8:$F$207,CF!E37,'MIR-IG'!$AC$8:$AC$207)</f>
        <v>29118324</v>
      </c>
      <c r="E37" s="92" t="s">
        <v>1561</v>
      </c>
    </row>
    <row r="38" spans="1:5" x14ac:dyDescent="0.25">
      <c r="A38" s="88">
        <v>172</v>
      </c>
      <c r="B38" s="88" t="s">
        <v>642</v>
      </c>
      <c r="C38" s="54">
        <f>SUMIF('MIR-IG'!$F$8:$F$207,CF!E38,'MIR-IG'!$AC$8:$AC$207)</f>
        <v>5056191</v>
      </c>
      <c r="E38" s="92" t="s">
        <v>1600</v>
      </c>
    </row>
    <row r="39" spans="1:5" x14ac:dyDescent="0.25">
      <c r="A39" s="88">
        <v>173</v>
      </c>
      <c r="B39" s="88" t="s">
        <v>643</v>
      </c>
      <c r="C39" s="54">
        <f>SUMIF('MIR-IG'!$F$8:$F$207,CF!E39,'MIR-IG'!$AC$8:$AC$207)</f>
        <v>0</v>
      </c>
      <c r="E39" s="92" t="s">
        <v>1601</v>
      </c>
    </row>
    <row r="40" spans="1:5" x14ac:dyDescent="0.25">
      <c r="A40" s="88">
        <v>174</v>
      </c>
      <c r="B40" s="88" t="s">
        <v>644</v>
      </c>
      <c r="C40" s="54">
        <f>SUMIF('MIR-IG'!$F$8:$F$207,CF!E40,'MIR-IG'!$AC$8:$AC$207)</f>
        <v>0</v>
      </c>
      <c r="E40" s="92" t="s">
        <v>1602</v>
      </c>
    </row>
    <row r="41" spans="1:5" x14ac:dyDescent="0.25">
      <c r="A41" s="114">
        <v>18</v>
      </c>
      <c r="B41" s="114" t="s">
        <v>203</v>
      </c>
      <c r="C41" s="38">
        <f>SUM(C42:C46)</f>
        <v>29741333</v>
      </c>
    </row>
    <row r="42" spans="1:5" x14ac:dyDescent="0.25">
      <c r="A42" s="88">
        <v>181</v>
      </c>
      <c r="B42" s="88" t="s">
        <v>645</v>
      </c>
      <c r="C42" s="54">
        <f>SUMIF('MIR-IG'!$F$8:$F$207,CF!E42,'MIR-IG'!$AC$8:$AC$207)</f>
        <v>11634043</v>
      </c>
      <c r="E42" s="92" t="s">
        <v>1603</v>
      </c>
    </row>
    <row r="43" spans="1:5" x14ac:dyDescent="0.25">
      <c r="A43" s="88">
        <v>182</v>
      </c>
      <c r="B43" s="88" t="s">
        <v>646</v>
      </c>
      <c r="C43" s="54">
        <f>SUMIF('MIR-IG'!$F$8:$F$207,CF!E43,'MIR-IG'!$AC$8:$AC$207)</f>
        <v>0</v>
      </c>
      <c r="E43" s="92" t="s">
        <v>1604</v>
      </c>
    </row>
    <row r="44" spans="1:5" x14ac:dyDescent="0.25">
      <c r="A44" s="88">
        <v>183</v>
      </c>
      <c r="B44" s="88" t="s">
        <v>647</v>
      </c>
      <c r="C44" s="54">
        <f>SUMIF('MIR-IG'!$F$8:$F$207,CF!E44,'MIR-IG'!$AC$8:$AC$207)</f>
        <v>1220692</v>
      </c>
      <c r="E44" s="92" t="s">
        <v>1605</v>
      </c>
    </row>
    <row r="45" spans="1:5" x14ac:dyDescent="0.25">
      <c r="A45" s="88">
        <v>184</v>
      </c>
      <c r="B45" s="88" t="s">
        <v>648</v>
      </c>
      <c r="C45" s="54">
        <f>SUMIF('MIR-IG'!$F$8:$F$207,CF!E45,'MIR-IG'!$AC$8:$AC$207)</f>
        <v>1806335</v>
      </c>
      <c r="E45" s="92" t="s">
        <v>1606</v>
      </c>
    </row>
    <row r="46" spans="1:5" x14ac:dyDescent="0.25">
      <c r="A46" s="88">
        <v>185</v>
      </c>
      <c r="B46" s="88" t="s">
        <v>14</v>
      </c>
      <c r="C46" s="54">
        <f>SUMIF('MIR-IG'!$F$8:$F$207,CF!E46,'MIR-IG'!$AC$8:$AC$207)</f>
        <v>15080263</v>
      </c>
      <c r="E46" s="92" t="s">
        <v>1562</v>
      </c>
    </row>
    <row r="47" spans="1:5" x14ac:dyDescent="0.25">
      <c r="A47" s="118">
        <v>2</v>
      </c>
      <c r="B47" s="118" t="s">
        <v>2478</v>
      </c>
      <c r="C47" s="69">
        <f>C48+C55+C63+C69+C74+C81+C91</f>
        <v>186410837</v>
      </c>
    </row>
    <row r="48" spans="1:5" x14ac:dyDescent="0.25">
      <c r="A48" s="114">
        <v>21</v>
      </c>
      <c r="B48" s="114" t="s">
        <v>2479</v>
      </c>
      <c r="C48" s="71">
        <f>SUM(C49:C54)</f>
        <v>1779135</v>
      </c>
    </row>
    <row r="49" spans="1:5" x14ac:dyDescent="0.25">
      <c r="A49" s="88">
        <v>211</v>
      </c>
      <c r="B49" s="88" t="s">
        <v>650</v>
      </c>
      <c r="C49" s="54">
        <f>SUMIF('MIR-IG'!$F$8:$F$207,CF!E49,'MIR-IG'!$AC$8:$AC$207)</f>
        <v>0</v>
      </c>
      <c r="E49" s="92" t="s">
        <v>1613</v>
      </c>
    </row>
    <row r="50" spans="1:5" x14ac:dyDescent="0.25">
      <c r="A50" s="88">
        <v>212</v>
      </c>
      <c r="B50" s="88" t="s">
        <v>651</v>
      </c>
      <c r="C50" s="54">
        <f>SUMIF('MIR-IG'!$F$8:$F$207,CF!E50,'MIR-IG'!$AC$8:$AC$207)</f>
        <v>0</v>
      </c>
      <c r="E50" s="92" t="s">
        <v>1614</v>
      </c>
    </row>
    <row r="51" spans="1:5" x14ac:dyDescent="0.25">
      <c r="A51" s="88">
        <v>213</v>
      </c>
      <c r="B51" s="88" t="s">
        <v>652</v>
      </c>
      <c r="C51" s="54">
        <f>SUMIF('MIR-IG'!$F$8:$F$207,CF!E51,'MIR-IG'!$AC$8:$AC$207)</f>
        <v>0</v>
      </c>
      <c r="E51" s="92" t="s">
        <v>1615</v>
      </c>
    </row>
    <row r="52" spans="1:5" x14ac:dyDescent="0.25">
      <c r="A52" s="88">
        <v>214</v>
      </c>
      <c r="B52" s="88" t="s">
        <v>653</v>
      </c>
      <c r="C52" s="54">
        <f>SUMIF('MIR-IG'!$F$8:$F$207,CF!E52,'MIR-IG'!$AC$8:$AC$207)</f>
        <v>0</v>
      </c>
      <c r="E52" s="92" t="s">
        <v>1616</v>
      </c>
    </row>
    <row r="53" spans="1:5" x14ac:dyDescent="0.25">
      <c r="A53" s="88">
        <v>215</v>
      </c>
      <c r="B53" s="88" t="s">
        <v>654</v>
      </c>
      <c r="C53" s="54">
        <f>SUMIF('MIR-IG'!$F$8:$F$207,CF!E53,'MIR-IG'!$AC$8:$AC$207)</f>
        <v>0</v>
      </c>
      <c r="E53" s="92" t="s">
        <v>1617</v>
      </c>
    </row>
    <row r="54" spans="1:5" x14ac:dyDescent="0.25">
      <c r="A54" s="88">
        <v>216</v>
      </c>
      <c r="B54" s="88" t="s">
        <v>655</v>
      </c>
      <c r="C54" s="54">
        <f>SUMIF('MIR-IG'!$F$8:$F$207,CF!E54,'MIR-IG'!$AC$8:$AC$207)</f>
        <v>1779135</v>
      </c>
      <c r="E54" s="92" t="s">
        <v>1618</v>
      </c>
    </row>
    <row r="55" spans="1:5" x14ac:dyDescent="0.25">
      <c r="A55" s="114">
        <v>22</v>
      </c>
      <c r="B55" s="114" t="s">
        <v>2480</v>
      </c>
      <c r="C55" s="73">
        <f>SUM(C56:C62)</f>
        <v>157518297</v>
      </c>
    </row>
    <row r="56" spans="1:5" x14ac:dyDescent="0.25">
      <c r="A56" s="88">
        <v>221</v>
      </c>
      <c r="B56" s="88" t="s">
        <v>656</v>
      </c>
      <c r="C56" s="54">
        <f>SUMIF('MIR-IG'!$F$8:$F$207,CF!E56,'MIR-IG'!$AC$8:$AC$207)</f>
        <v>70353214</v>
      </c>
      <c r="E56" s="92" t="s">
        <v>1563</v>
      </c>
    </row>
    <row r="57" spans="1:5" x14ac:dyDescent="0.25">
      <c r="A57" s="88">
        <v>222</v>
      </c>
      <c r="B57" s="88" t="s">
        <v>657</v>
      </c>
      <c r="C57" s="54">
        <f>SUMIF('MIR-IG'!$F$8:$F$207,CF!E57,'MIR-IG'!$AC$8:$AC$207)</f>
        <v>0</v>
      </c>
      <c r="E57" s="92" t="s">
        <v>1620</v>
      </c>
    </row>
    <row r="58" spans="1:5" x14ac:dyDescent="0.25">
      <c r="A58" s="88">
        <v>223</v>
      </c>
      <c r="B58" s="88" t="s">
        <v>658</v>
      </c>
      <c r="C58" s="54">
        <f>SUMIF('MIR-IG'!$F$8:$F$207,CF!E58,'MIR-IG'!$AC$8:$AC$207)</f>
        <v>26535265</v>
      </c>
      <c r="E58" s="92" t="s">
        <v>1621</v>
      </c>
    </row>
    <row r="59" spans="1:5" x14ac:dyDescent="0.25">
      <c r="A59" s="88">
        <v>224</v>
      </c>
      <c r="B59" s="88" t="s">
        <v>659</v>
      </c>
      <c r="C59" s="54">
        <f>SUMIF('MIR-IG'!$F$8:$F$207,CF!E59,'MIR-IG'!$AC$8:$AC$207)</f>
        <v>0</v>
      </c>
      <c r="E59" s="92" t="s">
        <v>1622</v>
      </c>
    </row>
    <row r="60" spans="1:5" x14ac:dyDescent="0.25">
      <c r="A60" s="88">
        <v>225</v>
      </c>
      <c r="B60" s="88" t="s">
        <v>464</v>
      </c>
      <c r="C60" s="54">
        <f>SUMIF('MIR-IG'!$F$8:$F$207,CF!E60,'MIR-IG'!$AC$8:$AC$207)</f>
        <v>0</v>
      </c>
      <c r="E60" s="92" t="s">
        <v>1564</v>
      </c>
    </row>
    <row r="61" spans="1:5" x14ac:dyDescent="0.25">
      <c r="A61" s="88">
        <v>226</v>
      </c>
      <c r="B61" s="88" t="s">
        <v>660</v>
      </c>
      <c r="C61" s="54">
        <f>SUMIF('MIR-IG'!$F$8:$F$207,CF!E61,'MIR-IG'!$AC$8:$AC$207)</f>
        <v>60629818</v>
      </c>
      <c r="E61" s="92" t="s">
        <v>1623</v>
      </c>
    </row>
    <row r="62" spans="1:5" x14ac:dyDescent="0.25">
      <c r="A62" s="88">
        <v>227</v>
      </c>
      <c r="B62" s="88" t="s">
        <v>661</v>
      </c>
      <c r="C62" s="54">
        <f>SUMIF('MIR-IG'!$F$8:$F$207,CF!E62,'MIR-IG'!$AC$8:$AC$207)</f>
        <v>0</v>
      </c>
      <c r="E62" s="92" t="s">
        <v>1624</v>
      </c>
    </row>
    <row r="63" spans="1:5" x14ac:dyDescent="0.25">
      <c r="A63" s="114">
        <v>23</v>
      </c>
      <c r="B63" s="114" t="s">
        <v>496</v>
      </c>
      <c r="C63" s="73">
        <f>SUM(C64:C68)</f>
        <v>20649632</v>
      </c>
    </row>
    <row r="64" spans="1:5" x14ac:dyDescent="0.25">
      <c r="A64" s="88">
        <v>231</v>
      </c>
      <c r="B64" s="88" t="s">
        <v>662</v>
      </c>
      <c r="C64" s="54">
        <f>SUMIF('MIR-IG'!$F$8:$F$207,CF!E64,'MIR-IG'!$AC$8:$AC$207)</f>
        <v>0</v>
      </c>
      <c r="E64" s="92" t="s">
        <v>1626</v>
      </c>
    </row>
    <row r="65" spans="1:5" x14ac:dyDescent="0.25">
      <c r="A65" s="88">
        <v>232</v>
      </c>
      <c r="B65" s="88" t="s">
        <v>663</v>
      </c>
      <c r="C65" s="54">
        <f>SUMIF('MIR-IG'!$F$8:$F$207,CF!E65,'MIR-IG'!$AC$8:$AC$207)</f>
        <v>20649632</v>
      </c>
      <c r="E65" s="92" t="s">
        <v>1627</v>
      </c>
    </row>
    <row r="66" spans="1:5" x14ac:dyDescent="0.25">
      <c r="A66" s="88">
        <v>233</v>
      </c>
      <c r="B66" s="88" t="s">
        <v>664</v>
      </c>
      <c r="C66" s="54">
        <f>SUMIF('MIR-IG'!$F$8:$F$207,CF!E66,'MIR-IG'!$AC$8:$AC$207)</f>
        <v>0</v>
      </c>
      <c r="E66" s="92" t="s">
        <v>1628</v>
      </c>
    </row>
    <row r="67" spans="1:5" x14ac:dyDescent="0.25">
      <c r="A67" s="88">
        <v>234</v>
      </c>
      <c r="B67" s="88" t="s">
        <v>665</v>
      </c>
      <c r="C67" s="54">
        <f>SUMIF('MIR-IG'!$F$8:$F$207,CF!E67,'MIR-IG'!$AC$8:$AC$207)</f>
        <v>0</v>
      </c>
      <c r="E67" s="92" t="s">
        <v>1629</v>
      </c>
    </row>
    <row r="68" spans="1:5" x14ac:dyDescent="0.25">
      <c r="A68" s="88">
        <v>235</v>
      </c>
      <c r="B68" s="88" t="s">
        <v>666</v>
      </c>
      <c r="C68" s="54">
        <f>SUMIF('MIR-IG'!$F$8:$F$207,CF!E68,'MIR-IG'!$AC$8:$AC$207)</f>
        <v>0</v>
      </c>
      <c r="E68" s="92" t="s">
        <v>1630</v>
      </c>
    </row>
    <row r="69" spans="1:5" x14ac:dyDescent="0.25">
      <c r="A69" s="122">
        <v>24</v>
      </c>
      <c r="B69" s="122" t="s">
        <v>2481</v>
      </c>
      <c r="C69" s="73">
        <f>SUM(C70:C73)</f>
        <v>5086326</v>
      </c>
    </row>
    <row r="70" spans="1:5" x14ac:dyDescent="0.25">
      <c r="A70" s="88">
        <v>241</v>
      </c>
      <c r="B70" s="88" t="s">
        <v>667</v>
      </c>
      <c r="C70" s="54">
        <f>SUMIF('MIR-IG'!$F$8:$F$207,CF!E70,'MIR-IG'!$AC$8:$AC$207)</f>
        <v>2941318</v>
      </c>
      <c r="E70" s="92" t="s">
        <v>1632</v>
      </c>
    </row>
    <row r="71" spans="1:5" x14ac:dyDescent="0.25">
      <c r="A71" s="88">
        <v>242</v>
      </c>
      <c r="B71" s="88" t="s">
        <v>467</v>
      </c>
      <c r="C71" s="54">
        <f>SUMIF('MIR-IG'!$F$8:$F$207,CF!E71,'MIR-IG'!$AC$8:$AC$207)</f>
        <v>2145008</v>
      </c>
      <c r="E71" s="92" t="s">
        <v>1565</v>
      </c>
    </row>
    <row r="72" spans="1:5" x14ac:dyDescent="0.25">
      <c r="A72" s="88">
        <v>243</v>
      </c>
      <c r="B72" s="88" t="s">
        <v>668</v>
      </c>
      <c r="C72" s="54">
        <f>SUMIF('MIR-IG'!$F$8:$F$207,CF!E72,'MIR-IG'!$AC$8:$AC$207)</f>
        <v>0</v>
      </c>
      <c r="E72" s="92" t="s">
        <v>1633</v>
      </c>
    </row>
    <row r="73" spans="1:5" x14ac:dyDescent="0.25">
      <c r="A73" s="88">
        <v>244</v>
      </c>
      <c r="B73" s="88" t="s">
        <v>669</v>
      </c>
      <c r="C73" s="54">
        <f>SUMIF('MIR-IG'!$F$8:$F$207,CF!E73,'MIR-IG'!$AC$8:$AC$207)</f>
        <v>0</v>
      </c>
      <c r="E73" s="92" t="s">
        <v>1634</v>
      </c>
    </row>
    <row r="74" spans="1:5" x14ac:dyDescent="0.25">
      <c r="A74" s="122">
        <v>25</v>
      </c>
      <c r="B74" s="122" t="s">
        <v>2482</v>
      </c>
      <c r="C74" s="73">
        <f>SUM(C75:C80)</f>
        <v>0</v>
      </c>
    </row>
    <row r="75" spans="1:5" x14ac:dyDescent="0.25">
      <c r="A75" s="88">
        <v>251</v>
      </c>
      <c r="B75" s="88" t="s">
        <v>670</v>
      </c>
      <c r="C75" s="54">
        <f>SUMIF('MIR-IG'!$F$8:$F$207,CF!E75,'MIR-IG'!$AC$8:$AC$207)</f>
        <v>0</v>
      </c>
      <c r="E75" s="92" t="s">
        <v>1636</v>
      </c>
    </row>
    <row r="76" spans="1:5" x14ac:dyDescent="0.25">
      <c r="A76" s="88">
        <v>252</v>
      </c>
      <c r="B76" s="88" t="s">
        <v>671</v>
      </c>
      <c r="C76" s="54">
        <f>SUMIF('MIR-IG'!$F$8:$F$207,CF!E76,'MIR-IG'!$AC$8:$AC$207)</f>
        <v>0</v>
      </c>
      <c r="E76" s="92" t="s">
        <v>1637</v>
      </c>
    </row>
    <row r="77" spans="1:5" x14ac:dyDescent="0.25">
      <c r="A77" s="88">
        <v>253</v>
      </c>
      <c r="B77" s="88" t="s">
        <v>672</v>
      </c>
      <c r="C77" s="54">
        <f>SUMIF('MIR-IG'!$F$8:$F$207,CF!E77,'MIR-IG'!$AC$8:$AC$207)</f>
        <v>0</v>
      </c>
      <c r="E77" s="92" t="s">
        <v>1638</v>
      </c>
    </row>
    <row r="78" spans="1:5" x14ac:dyDescent="0.25">
      <c r="A78" s="88">
        <v>254</v>
      </c>
      <c r="B78" s="88" t="s">
        <v>469</v>
      </c>
      <c r="C78" s="54">
        <f>SUMIF('MIR-IG'!$F$8:$F$207,CF!E78,'MIR-IG'!$AC$8:$AC$207)</f>
        <v>0</v>
      </c>
      <c r="E78" s="92" t="s">
        <v>1566</v>
      </c>
    </row>
    <row r="79" spans="1:5" x14ac:dyDescent="0.25">
      <c r="A79" s="88">
        <v>255</v>
      </c>
      <c r="B79" s="88" t="s">
        <v>673</v>
      </c>
      <c r="C79" s="54">
        <f>SUMIF('MIR-IG'!$F$8:$F$207,CF!E79,'MIR-IG'!$AC$8:$AC$207)</f>
        <v>0</v>
      </c>
      <c r="E79" s="92" t="s">
        <v>1639</v>
      </c>
    </row>
    <row r="80" spans="1:5" x14ac:dyDescent="0.25">
      <c r="A80" s="88">
        <v>256</v>
      </c>
      <c r="B80" s="88" t="s">
        <v>674</v>
      </c>
      <c r="C80" s="54">
        <f>SUMIF('MIR-IG'!$F$8:$F$207,CF!E80,'MIR-IG'!$AC$8:$AC$207)</f>
        <v>0</v>
      </c>
      <c r="E80" s="92" t="s">
        <v>1640</v>
      </c>
    </row>
    <row r="81" spans="1:5" x14ac:dyDescent="0.25">
      <c r="A81" s="122">
        <v>26</v>
      </c>
      <c r="B81" s="122" t="s">
        <v>2483</v>
      </c>
      <c r="C81" s="73">
        <f>SUM(C82:C90)</f>
        <v>1377447</v>
      </c>
    </row>
    <row r="82" spans="1:5" x14ac:dyDescent="0.25">
      <c r="A82" s="88">
        <v>261</v>
      </c>
      <c r="B82" s="88" t="s">
        <v>676</v>
      </c>
      <c r="C82" s="54">
        <f>SUMIF('MIR-IG'!$F$8:$F$207,CF!E82,'MIR-IG'!$AC$8:$AC$207)</f>
        <v>0</v>
      </c>
      <c r="E82" s="92" t="s">
        <v>1642</v>
      </c>
    </row>
    <row r="83" spans="1:5" x14ac:dyDescent="0.25">
      <c r="A83" s="88">
        <v>262</v>
      </c>
      <c r="B83" s="88" t="s">
        <v>677</v>
      </c>
      <c r="C83" s="54">
        <f>SUMIF('MIR-IG'!$F$8:$F$207,CF!E83,'MIR-IG'!$AC$8:$AC$207)</f>
        <v>0</v>
      </c>
      <c r="E83" s="92" t="s">
        <v>1643</v>
      </c>
    </row>
    <row r="84" spans="1:5" x14ac:dyDescent="0.25">
      <c r="A84" s="88">
        <v>263</v>
      </c>
      <c r="B84" s="88" t="s">
        <v>678</v>
      </c>
      <c r="C84" s="54">
        <f>SUMIF('MIR-IG'!$F$8:$F$207,CF!E84,'MIR-IG'!$AC$8:$AC$207)</f>
        <v>0</v>
      </c>
      <c r="E84" s="92" t="s">
        <v>1644</v>
      </c>
    </row>
    <row r="85" spans="1:5" x14ac:dyDescent="0.25">
      <c r="A85" s="88">
        <v>264</v>
      </c>
      <c r="B85" s="88" t="s">
        <v>470</v>
      </c>
      <c r="C85" s="54">
        <f>SUMIF('MIR-IG'!$F$8:$F$207,CF!E85,'MIR-IG'!$AC$8:$AC$207)</f>
        <v>0</v>
      </c>
      <c r="E85" s="92" t="s">
        <v>1567</v>
      </c>
    </row>
    <row r="86" spans="1:5" x14ac:dyDescent="0.25">
      <c r="A86" s="88">
        <v>265</v>
      </c>
      <c r="B86" s="88" t="s">
        <v>679</v>
      </c>
      <c r="C86" s="54">
        <f>SUMIF('MIR-IG'!$F$8:$F$207,CF!E86,'MIR-IG'!$AC$8:$AC$207)</f>
        <v>0</v>
      </c>
      <c r="E86" s="92" t="s">
        <v>1645</v>
      </c>
    </row>
    <row r="87" spans="1:5" x14ac:dyDescent="0.25">
      <c r="A87" s="88">
        <v>266</v>
      </c>
      <c r="B87" s="88" t="s">
        <v>680</v>
      </c>
      <c r="C87" s="54">
        <f>SUMIF('MIR-IG'!$F$8:$F$207,CF!E87,'MIR-IG'!$AC$8:$AC$207)</f>
        <v>0</v>
      </c>
      <c r="E87" s="92" t="s">
        <v>1646</v>
      </c>
    </row>
    <row r="88" spans="1:5" x14ac:dyDescent="0.25">
      <c r="A88" s="88">
        <v>267</v>
      </c>
      <c r="B88" s="88" t="s">
        <v>471</v>
      </c>
      <c r="C88" s="54">
        <f>SUMIF('MIR-IG'!$F$8:$F$207,CF!E88,'MIR-IG'!$AC$8:$AC$207)</f>
        <v>0</v>
      </c>
      <c r="E88" s="92" t="s">
        <v>1568</v>
      </c>
    </row>
    <row r="89" spans="1:5" x14ac:dyDescent="0.25">
      <c r="A89" s="88">
        <v>268</v>
      </c>
      <c r="B89" s="88" t="s">
        <v>681</v>
      </c>
      <c r="C89" s="54">
        <f>SUMIF('MIR-IG'!$F$8:$F$207,CF!E89,'MIR-IG'!$AC$8:$AC$207)</f>
        <v>1377447</v>
      </c>
      <c r="E89" s="92" t="s">
        <v>1647</v>
      </c>
    </row>
    <row r="90" spans="1:5" x14ac:dyDescent="0.25">
      <c r="A90" s="88">
        <v>269</v>
      </c>
      <c r="B90" s="88" t="s">
        <v>682</v>
      </c>
      <c r="C90" s="54">
        <f>SUMIF('MIR-IG'!$F$8:$F$207,CF!E90,'MIR-IG'!$AC$8:$AC$207)</f>
        <v>0</v>
      </c>
      <c r="E90" s="92" t="s">
        <v>1648</v>
      </c>
    </row>
    <row r="91" spans="1:5" x14ac:dyDescent="0.25">
      <c r="A91" s="122">
        <v>27</v>
      </c>
      <c r="B91" s="122" t="s">
        <v>472</v>
      </c>
      <c r="C91" s="73">
        <f>SUM(C92:C92)</f>
        <v>0</v>
      </c>
    </row>
    <row r="92" spans="1:5" x14ac:dyDescent="0.25">
      <c r="A92" s="88">
        <v>271</v>
      </c>
      <c r="B92" s="88" t="s">
        <v>683</v>
      </c>
      <c r="C92" s="54">
        <f>SUMIF('MIR-IG'!$F$8:$F$207,CF!E92,'MIR-IG'!$AC$8:$AC$207)</f>
        <v>0</v>
      </c>
      <c r="E92" s="92" t="s">
        <v>1649</v>
      </c>
    </row>
    <row r="93" spans="1:5" x14ac:dyDescent="0.25">
      <c r="A93" s="112">
        <v>3</v>
      </c>
      <c r="B93" s="112" t="s">
        <v>2484</v>
      </c>
      <c r="C93" s="77">
        <f>C94+C97+C104+C111+C115+C122+C124+C127+C132</f>
        <v>614279</v>
      </c>
    </row>
    <row r="94" spans="1:5" x14ac:dyDescent="0.25">
      <c r="A94" s="122">
        <v>31</v>
      </c>
      <c r="B94" s="122" t="s">
        <v>2485</v>
      </c>
      <c r="C94" s="73">
        <f>SUM(C95:C96)</f>
        <v>0</v>
      </c>
    </row>
    <row r="95" spans="1:5" x14ac:dyDescent="0.25">
      <c r="A95" s="88">
        <v>311</v>
      </c>
      <c r="B95" s="88" t="s">
        <v>684</v>
      </c>
      <c r="C95" s="54">
        <f>SUMIF('MIR-IG'!$F$8:$F$207,CF!E95,'MIR-IG'!$AC$8:$AC$207)</f>
        <v>0</v>
      </c>
      <c r="E95" s="92" t="s">
        <v>1650</v>
      </c>
    </row>
    <row r="96" spans="1:5" x14ac:dyDescent="0.25">
      <c r="A96" s="88">
        <v>312</v>
      </c>
      <c r="B96" s="88" t="s">
        <v>685</v>
      </c>
      <c r="C96" s="54">
        <f>SUMIF('MIR-IG'!$F$8:$F$207,CF!E96,'MIR-IG'!$AC$8:$AC$207)</f>
        <v>0</v>
      </c>
      <c r="E96" s="92" t="s">
        <v>1651</v>
      </c>
    </row>
    <row r="97" spans="1:5" x14ac:dyDescent="0.25">
      <c r="A97" s="122">
        <v>32</v>
      </c>
      <c r="B97" s="122" t="s">
        <v>2486</v>
      </c>
      <c r="C97" s="73">
        <f>SUM(C98:C103)</f>
        <v>0</v>
      </c>
    </row>
    <row r="98" spans="1:5" x14ac:dyDescent="0.25">
      <c r="A98" s="88">
        <v>321</v>
      </c>
      <c r="B98" s="88" t="s">
        <v>475</v>
      </c>
      <c r="C98" s="54">
        <f>SUMIF('MIR-IG'!$F$8:$F$207,CF!E98,'MIR-IG'!$AC$8:$AC$207)</f>
        <v>0</v>
      </c>
      <c r="E98" s="92" t="s">
        <v>1569</v>
      </c>
    </row>
    <row r="99" spans="1:5" x14ac:dyDescent="0.25">
      <c r="A99" s="88">
        <v>322</v>
      </c>
      <c r="B99" s="88" t="s">
        <v>476</v>
      </c>
      <c r="C99" s="54">
        <f>SUMIF('MIR-IG'!$F$8:$F$207,CF!E99,'MIR-IG'!$AC$8:$AC$207)</f>
        <v>0</v>
      </c>
      <c r="E99" s="92" t="s">
        <v>1570</v>
      </c>
    </row>
    <row r="100" spans="1:5" x14ac:dyDescent="0.25">
      <c r="A100" s="88">
        <v>323</v>
      </c>
      <c r="B100" s="88" t="s">
        <v>687</v>
      </c>
      <c r="C100" s="54">
        <f>SUMIF('MIR-IG'!$F$8:$F$207,CF!E100,'MIR-IG'!$AC$8:$AC$207)</f>
        <v>0</v>
      </c>
      <c r="E100" s="92" t="s">
        <v>1654</v>
      </c>
    </row>
    <row r="101" spans="1:5" x14ac:dyDescent="0.25">
      <c r="A101" s="88">
        <v>324</v>
      </c>
      <c r="B101" s="88" t="s">
        <v>477</v>
      </c>
      <c r="C101" s="54">
        <f>SUMIF('MIR-IG'!$F$8:$F$207,CF!E101,'MIR-IG'!$AC$8:$AC$207)</f>
        <v>0</v>
      </c>
      <c r="E101" s="92" t="s">
        <v>1571</v>
      </c>
    </row>
    <row r="102" spans="1:5" x14ac:dyDescent="0.25">
      <c r="A102" s="88">
        <v>325</v>
      </c>
      <c r="B102" s="88" t="s">
        <v>478</v>
      </c>
      <c r="C102" s="54">
        <f>SUMIF('MIR-IG'!$F$8:$F$207,CF!E102,'MIR-IG'!$AC$8:$AC$207)</f>
        <v>0</v>
      </c>
      <c r="E102" s="92" t="s">
        <v>1572</v>
      </c>
    </row>
    <row r="103" spans="1:5" x14ac:dyDescent="0.25">
      <c r="A103" s="88">
        <v>326</v>
      </c>
      <c r="B103" s="88" t="s">
        <v>688</v>
      </c>
      <c r="C103" s="54">
        <f>SUMIF('MIR-IG'!$F$8:$F$207,CF!E103,'MIR-IG'!$AC$8:$AC$207)</f>
        <v>0</v>
      </c>
      <c r="E103" s="92" t="s">
        <v>1655</v>
      </c>
    </row>
    <row r="104" spans="1:5" x14ac:dyDescent="0.25">
      <c r="A104" s="122">
        <v>33</v>
      </c>
      <c r="B104" s="122" t="s">
        <v>2487</v>
      </c>
      <c r="C104" s="73">
        <f>SUM(C105:C110)</f>
        <v>0</v>
      </c>
    </row>
    <row r="105" spans="1:5" x14ac:dyDescent="0.25">
      <c r="A105" s="88">
        <v>331</v>
      </c>
      <c r="B105" s="88" t="s">
        <v>690</v>
      </c>
      <c r="C105" s="54">
        <f>SUMIF('MIR-IG'!$F$8:$F$207,CF!E105,'MIR-IG'!$AC$8:$AC$207)</f>
        <v>0</v>
      </c>
      <c r="E105" s="92" t="s">
        <v>1658</v>
      </c>
    </row>
    <row r="106" spans="1:5" x14ac:dyDescent="0.25">
      <c r="A106" s="88">
        <v>332</v>
      </c>
      <c r="B106" s="88" t="s">
        <v>2488</v>
      </c>
      <c r="C106" s="54">
        <f>SUMIF('MIR-IG'!$F$8:$F$207,CF!E106,'MIR-IG'!$AC$8:$AC$207)</f>
        <v>0</v>
      </c>
      <c r="E106" s="92" t="s">
        <v>1659</v>
      </c>
    </row>
    <row r="107" spans="1:5" x14ac:dyDescent="0.25">
      <c r="A107" s="88">
        <v>333</v>
      </c>
      <c r="B107" s="88" t="s">
        <v>2489</v>
      </c>
      <c r="C107" s="54">
        <f>SUMIF('MIR-IG'!$F$8:$F$207,CF!E107,'MIR-IG'!$AC$8:$AC$207)</f>
        <v>0</v>
      </c>
      <c r="E107" s="92" t="s">
        <v>1660</v>
      </c>
    </row>
    <row r="108" spans="1:5" x14ac:dyDescent="0.25">
      <c r="A108" s="88">
        <v>334</v>
      </c>
      <c r="B108" s="88" t="s">
        <v>692</v>
      </c>
      <c r="C108" s="54">
        <f>SUMIF('MIR-IG'!$F$8:$F$207,CF!E108,'MIR-IG'!$AC$8:$AC$207)</f>
        <v>0</v>
      </c>
      <c r="E108" s="92" t="s">
        <v>1661</v>
      </c>
    </row>
    <row r="109" spans="1:5" x14ac:dyDescent="0.25">
      <c r="A109" s="88">
        <v>335</v>
      </c>
      <c r="B109" s="88" t="s">
        <v>480</v>
      </c>
      <c r="C109" s="54">
        <f>SUMIF('MIR-IG'!$F$8:$F$207,CF!E109,'MIR-IG'!$AC$8:$AC$207)</f>
        <v>0</v>
      </c>
      <c r="E109" s="92" t="s">
        <v>1573</v>
      </c>
    </row>
    <row r="110" spans="1:5" x14ac:dyDescent="0.25">
      <c r="A110" s="88">
        <v>336</v>
      </c>
      <c r="B110" s="88" t="s">
        <v>2490</v>
      </c>
      <c r="C110" s="54">
        <f>SUMIF('MIR-IG'!$F$8:$F$207,CF!E110,'MIR-IG'!$AC$8:$AC$207)</f>
        <v>0</v>
      </c>
      <c r="E110" s="92" t="s">
        <v>1662</v>
      </c>
    </row>
    <row r="111" spans="1:5" x14ac:dyDescent="0.25">
      <c r="A111" s="122">
        <v>34</v>
      </c>
      <c r="B111" s="122" t="s">
        <v>2491</v>
      </c>
      <c r="C111" s="73">
        <f>SUM(C112:C114)</f>
        <v>0</v>
      </c>
    </row>
    <row r="112" spans="1:5" x14ac:dyDescent="0.25">
      <c r="A112" s="88">
        <v>341</v>
      </c>
      <c r="B112" s="88" t="s">
        <v>693</v>
      </c>
      <c r="C112" s="54">
        <f>SUMIF('MIR-IG'!$F$8:$F$207,CF!E112,'MIR-IG'!$AC$8:$AC$207)</f>
        <v>0</v>
      </c>
      <c r="E112" s="92" t="s">
        <v>1664</v>
      </c>
    </row>
    <row r="113" spans="1:5" x14ac:dyDescent="0.25">
      <c r="A113" s="88">
        <v>342</v>
      </c>
      <c r="B113" s="88" t="s">
        <v>483</v>
      </c>
      <c r="C113" s="54">
        <f>SUMIF('MIR-IG'!$F$8:$F$207,CF!E113,'MIR-IG'!$AC$8:$AC$207)</f>
        <v>0</v>
      </c>
      <c r="E113" s="92" t="s">
        <v>1574</v>
      </c>
    </row>
    <row r="114" spans="1:5" x14ac:dyDescent="0.25">
      <c r="A114" s="88">
        <v>343</v>
      </c>
      <c r="B114" s="88" t="s">
        <v>484</v>
      </c>
      <c r="C114" s="54">
        <f>SUMIF('MIR-IG'!$F$8:$F$207,CF!E114,'MIR-IG'!$AC$8:$AC$207)</f>
        <v>0</v>
      </c>
      <c r="E114" s="92" t="s">
        <v>1575</v>
      </c>
    </row>
    <row r="115" spans="1:5" x14ac:dyDescent="0.25">
      <c r="A115" s="122">
        <v>35</v>
      </c>
      <c r="B115" s="122" t="s">
        <v>2492</v>
      </c>
      <c r="C115" s="73">
        <f>SUM(C116:C121)</f>
        <v>0</v>
      </c>
    </row>
    <row r="116" spans="1:5" x14ac:dyDescent="0.25">
      <c r="A116" s="88">
        <v>351</v>
      </c>
      <c r="B116" s="88" t="s">
        <v>694</v>
      </c>
      <c r="C116" s="54">
        <f>SUMIF('MIR-IG'!$F$8:$F$207,CF!E116,'MIR-IG'!$AC$8:$AC$207)</f>
        <v>0</v>
      </c>
      <c r="E116" s="92" t="s">
        <v>1666</v>
      </c>
    </row>
    <row r="117" spans="1:5" x14ac:dyDescent="0.25">
      <c r="A117" s="88">
        <v>352</v>
      </c>
      <c r="B117" s="88" t="s">
        <v>695</v>
      </c>
      <c r="C117" s="54">
        <f>SUMIF('MIR-IG'!$F$8:$F$207,CF!E117,'MIR-IG'!$AC$8:$AC$207)</f>
        <v>0</v>
      </c>
      <c r="E117" s="92" t="s">
        <v>1667</v>
      </c>
    </row>
    <row r="118" spans="1:5" x14ac:dyDescent="0.25">
      <c r="A118" s="88">
        <v>353</v>
      </c>
      <c r="B118" s="88" t="s">
        <v>696</v>
      </c>
      <c r="C118" s="54">
        <f>SUMIF('MIR-IG'!$F$8:$F$207,CF!E118,'MIR-IG'!$AC$8:$AC$207)</f>
        <v>0</v>
      </c>
      <c r="E118" s="92" t="s">
        <v>1668</v>
      </c>
    </row>
    <row r="119" spans="1:5" x14ac:dyDescent="0.25">
      <c r="A119" s="88">
        <v>354</v>
      </c>
      <c r="B119" s="88" t="s">
        <v>697</v>
      </c>
      <c r="C119" s="54">
        <f>SUMIF('MIR-IG'!$F$8:$F$207,CF!E119,'MIR-IG'!$AC$8:$AC$207)</f>
        <v>0</v>
      </c>
      <c r="E119" s="92" t="s">
        <v>1669</v>
      </c>
    </row>
    <row r="120" spans="1:5" x14ac:dyDescent="0.25">
      <c r="A120" s="88">
        <v>355</v>
      </c>
      <c r="B120" s="88" t="s">
        <v>698</v>
      </c>
      <c r="C120" s="54">
        <f>SUMIF('MIR-IG'!$F$8:$F$207,CF!E120,'MIR-IG'!$AC$8:$AC$207)</f>
        <v>0</v>
      </c>
      <c r="E120" s="92" t="s">
        <v>1670</v>
      </c>
    </row>
    <row r="121" spans="1:5" x14ac:dyDescent="0.25">
      <c r="A121" s="88">
        <v>356</v>
      </c>
      <c r="B121" s="88" t="s">
        <v>699</v>
      </c>
      <c r="C121" s="54">
        <f>SUMIF('MIR-IG'!$F$8:$F$207,CF!E121,'MIR-IG'!$AC$8:$AC$207)</f>
        <v>0</v>
      </c>
      <c r="E121" s="92" t="s">
        <v>1671</v>
      </c>
    </row>
    <row r="122" spans="1:5" x14ac:dyDescent="0.25">
      <c r="A122" s="122">
        <v>36</v>
      </c>
      <c r="B122" s="122" t="s">
        <v>486</v>
      </c>
      <c r="C122" s="73">
        <f>SUM(C123:C123)</f>
        <v>0</v>
      </c>
    </row>
    <row r="123" spans="1:5" x14ac:dyDescent="0.25">
      <c r="A123" s="88">
        <v>361</v>
      </c>
      <c r="B123" s="88" t="s">
        <v>486</v>
      </c>
      <c r="C123" s="54">
        <f>SUMIF('MIR-IG'!$F$8:$F$207,CF!E123,'MIR-IG'!$AC$8:$AC$207)</f>
        <v>0</v>
      </c>
      <c r="E123" s="92" t="s">
        <v>1576</v>
      </c>
    </row>
    <row r="124" spans="1:5" x14ac:dyDescent="0.25">
      <c r="A124" s="122">
        <v>37</v>
      </c>
      <c r="B124" s="122" t="s">
        <v>488</v>
      </c>
      <c r="C124" s="73">
        <f>SUM(C125:C126)</f>
        <v>614279</v>
      </c>
    </row>
    <row r="125" spans="1:5" x14ac:dyDescent="0.25">
      <c r="A125" s="88">
        <v>371</v>
      </c>
      <c r="B125" s="88" t="s">
        <v>488</v>
      </c>
      <c r="C125" s="54">
        <f>SUMIF('MIR-IG'!$F$8:$F$207,CF!E125,'MIR-IG'!$AC$8:$AC$207)</f>
        <v>614279</v>
      </c>
      <c r="E125" s="92" t="s">
        <v>1577</v>
      </c>
    </row>
    <row r="126" spans="1:5" x14ac:dyDescent="0.25">
      <c r="A126" s="88">
        <v>372</v>
      </c>
      <c r="B126" s="88" t="s">
        <v>701</v>
      </c>
      <c r="C126" s="54">
        <f>SUMIF('MIR-IG'!$F$8:$F$207,CF!E126,'MIR-IG'!$AC$8:$AC$207)</f>
        <v>0</v>
      </c>
      <c r="E126" s="92" t="s">
        <v>1674</v>
      </c>
    </row>
    <row r="127" spans="1:5" x14ac:dyDescent="0.25">
      <c r="A127" s="122">
        <v>38</v>
      </c>
      <c r="B127" s="122" t="s">
        <v>2493</v>
      </c>
      <c r="C127" s="73">
        <f>SUM(C128:C131)</f>
        <v>0</v>
      </c>
    </row>
    <row r="128" spans="1:5" x14ac:dyDescent="0.25">
      <c r="A128" s="88">
        <v>381</v>
      </c>
      <c r="B128" s="88" t="s">
        <v>702</v>
      </c>
      <c r="C128" s="54">
        <f>SUMIF('MIR-IG'!$F$8:$F$207,CF!E128,'MIR-IG'!$AC$8:$AC$207)</f>
        <v>0</v>
      </c>
      <c r="E128" s="92" t="s">
        <v>1676</v>
      </c>
    </row>
    <row r="129" spans="1:5" x14ac:dyDescent="0.25">
      <c r="A129" s="88">
        <v>382</v>
      </c>
      <c r="B129" s="88" t="s">
        <v>703</v>
      </c>
      <c r="C129" s="54">
        <f>SUMIF('MIR-IG'!$F$8:$F$207,CF!E129,'MIR-IG'!$AC$8:$AC$207)</f>
        <v>0</v>
      </c>
      <c r="E129" s="92" t="s">
        <v>1677</v>
      </c>
    </row>
    <row r="130" spans="1:5" x14ac:dyDescent="0.25">
      <c r="A130" s="88">
        <v>383</v>
      </c>
      <c r="B130" s="88" t="s">
        <v>704</v>
      </c>
      <c r="C130" s="54">
        <f>SUMIF('MIR-IG'!$F$8:$F$207,CF!E130,'MIR-IG'!$AC$8:$AC$207)</f>
        <v>0</v>
      </c>
      <c r="E130" s="92" t="s">
        <v>1678</v>
      </c>
    </row>
    <row r="131" spans="1:5" x14ac:dyDescent="0.25">
      <c r="A131" s="88">
        <v>384</v>
      </c>
      <c r="B131" s="88" t="s">
        <v>490</v>
      </c>
      <c r="C131" s="54">
        <f>SUMIF('MIR-IG'!$F$8:$F$207,CF!E131,'MIR-IG'!$AC$8:$AC$207)</f>
        <v>0</v>
      </c>
      <c r="E131" s="92" t="s">
        <v>1578</v>
      </c>
    </row>
    <row r="132" spans="1:5" x14ac:dyDescent="0.25">
      <c r="A132" s="122">
        <v>39</v>
      </c>
      <c r="B132" s="122" t="s">
        <v>2494</v>
      </c>
      <c r="C132" s="73">
        <f>SUM(C133:C135)</f>
        <v>0</v>
      </c>
    </row>
    <row r="133" spans="1:5" x14ac:dyDescent="0.25">
      <c r="A133" s="88">
        <v>391</v>
      </c>
      <c r="B133" s="88" t="s">
        <v>705</v>
      </c>
      <c r="C133" s="54">
        <f>SUMIF('MIR-IG'!$F$8:$F$207,CF!E133,'MIR-IG'!$AC$8:$AC$207)</f>
        <v>0</v>
      </c>
      <c r="E133" s="92" t="s">
        <v>1680</v>
      </c>
    </row>
    <row r="134" spans="1:5" x14ac:dyDescent="0.25">
      <c r="A134" s="88">
        <v>392</v>
      </c>
      <c r="B134" s="88" t="s">
        <v>2495</v>
      </c>
      <c r="C134" s="54">
        <f>SUMIF('MIR-IG'!$F$8:$F$207,CF!E134,'MIR-IG'!$AC$8:$AC$207)</f>
        <v>0</v>
      </c>
      <c r="E134" s="92" t="s">
        <v>1681</v>
      </c>
    </row>
    <row r="135" spans="1:5" x14ac:dyDescent="0.25">
      <c r="A135" s="88">
        <v>393</v>
      </c>
      <c r="B135" s="88" t="s">
        <v>707</v>
      </c>
      <c r="C135" s="54">
        <f>SUMIF('MIR-IG'!$F$8:$F$207,CF!E135,'MIR-IG'!$AC$8:$AC$207)</f>
        <v>0</v>
      </c>
      <c r="E135" s="92" t="s">
        <v>1682</v>
      </c>
    </row>
    <row r="136" spans="1:5" x14ac:dyDescent="0.25">
      <c r="A136" s="112">
        <v>4</v>
      </c>
      <c r="B136" s="112" t="s">
        <v>2496</v>
      </c>
      <c r="C136" s="77">
        <f>C137+C140+C144+C149</f>
        <v>0</v>
      </c>
    </row>
    <row r="137" spans="1:5" x14ac:dyDescent="0.25">
      <c r="A137" s="122">
        <v>41</v>
      </c>
      <c r="B137" s="122" t="s">
        <v>2497</v>
      </c>
      <c r="C137" s="73">
        <f>SUM(C138:C139)</f>
        <v>0</v>
      </c>
    </row>
    <row r="138" spans="1:5" x14ac:dyDescent="0.25">
      <c r="A138" s="88">
        <v>411</v>
      </c>
      <c r="B138" s="88" t="s">
        <v>708</v>
      </c>
      <c r="C138" s="54">
        <f>SUMIF('MIR-IG'!$F$8:$F$207,CF!E138,'MIR-IG'!$AC$8:$AC$207)</f>
        <v>0</v>
      </c>
      <c r="E138" s="92" t="s">
        <v>1685</v>
      </c>
    </row>
    <row r="139" spans="1:5" x14ac:dyDescent="0.25">
      <c r="A139" s="88">
        <v>412</v>
      </c>
      <c r="B139" s="88" t="s">
        <v>709</v>
      </c>
      <c r="C139" s="54">
        <f>SUMIF('MIR-IG'!$F$8:$F$207,CF!E139,'MIR-IG'!$AC$8:$AC$207)</f>
        <v>0</v>
      </c>
      <c r="E139" s="92" t="s">
        <v>1686</v>
      </c>
    </row>
    <row r="140" spans="1:5" ht="30" x14ac:dyDescent="0.25">
      <c r="A140" s="122">
        <v>42</v>
      </c>
      <c r="B140" s="122" t="s">
        <v>2498</v>
      </c>
      <c r="C140" s="73">
        <f>SUM(C141:C143)</f>
        <v>0</v>
      </c>
    </row>
    <row r="141" spans="1:5" x14ac:dyDescent="0.25">
      <c r="A141" s="88">
        <v>421</v>
      </c>
      <c r="B141" s="88" t="s">
        <v>711</v>
      </c>
      <c r="C141" s="54">
        <f>SUMIF('MIR-IG'!$F$8:$F$207,CF!E141,'MIR-IG'!$AC$8:$AC$207)</f>
        <v>0</v>
      </c>
      <c r="E141" s="92" t="s">
        <v>1688</v>
      </c>
    </row>
    <row r="142" spans="1:5" x14ac:dyDescent="0.25">
      <c r="A142" s="88">
        <v>422</v>
      </c>
      <c r="B142" s="88" t="s">
        <v>712</v>
      </c>
      <c r="C142" s="54">
        <f>SUMIF('MIR-IG'!$F$8:$F$207,CF!E142,'MIR-IG'!$AC$8:$AC$207)</f>
        <v>0</v>
      </c>
      <c r="E142" s="92" t="s">
        <v>1689</v>
      </c>
    </row>
    <row r="143" spans="1:5" x14ac:dyDescent="0.25">
      <c r="A143" s="88">
        <v>423</v>
      </c>
      <c r="B143" s="88" t="s">
        <v>713</v>
      </c>
      <c r="C143" s="54">
        <f>SUMIF('MIR-IG'!$F$8:$F$207,CF!E143,'MIR-IG'!$AC$8:$AC$207)</f>
        <v>0</v>
      </c>
      <c r="E143" s="92" t="s">
        <v>1690</v>
      </c>
    </row>
    <row r="144" spans="1:5" x14ac:dyDescent="0.25">
      <c r="A144" s="122">
        <v>43</v>
      </c>
      <c r="B144" s="122" t="s">
        <v>714</v>
      </c>
      <c r="C144" s="73">
        <f>SUM(C145:C148)</f>
        <v>0</v>
      </c>
    </row>
    <row r="145" spans="1:5" x14ac:dyDescent="0.25">
      <c r="A145" s="88">
        <v>431</v>
      </c>
      <c r="B145" s="88" t="s">
        <v>714</v>
      </c>
      <c r="C145" s="54">
        <f>SUMIF('MIR-IG'!$F$8:$F$207,CF!E145,'MIR-IG'!$AC$8:$AC$207)</f>
        <v>0</v>
      </c>
      <c r="E145" s="92" t="s">
        <v>1692</v>
      </c>
    </row>
    <row r="146" spans="1:5" x14ac:dyDescent="0.25">
      <c r="A146" s="88">
        <v>432</v>
      </c>
      <c r="B146" s="88" t="s">
        <v>495</v>
      </c>
      <c r="C146" s="54">
        <f>SUMIF('MIR-IG'!$F$8:$F$207,CF!E146,'MIR-IG'!$AC$8:$AC$207)</f>
        <v>0</v>
      </c>
      <c r="E146" s="92" t="s">
        <v>1579</v>
      </c>
    </row>
    <row r="147" spans="1:5" x14ac:dyDescent="0.25">
      <c r="A147" s="88">
        <v>433</v>
      </c>
      <c r="B147" s="88" t="s">
        <v>715</v>
      </c>
      <c r="C147" s="54">
        <f>SUMIF('MIR-IG'!$F$8:$F$207,CF!E147,'MIR-IG'!$AC$8:$AC$207)</f>
        <v>0</v>
      </c>
      <c r="E147" s="92" t="s">
        <v>1693</v>
      </c>
    </row>
    <row r="148" spans="1:5" x14ac:dyDescent="0.25">
      <c r="A148" s="88">
        <v>434</v>
      </c>
      <c r="B148" s="88" t="s">
        <v>716</v>
      </c>
      <c r="C148" s="54">
        <f>SUMIF('MIR-IG'!$F$8:$F$207,CF!E148,'MIR-IG'!$AC$8:$AC$207)</f>
        <v>0</v>
      </c>
      <c r="E148" s="92" t="s">
        <v>1580</v>
      </c>
    </row>
    <row r="149" spans="1:5" x14ac:dyDescent="0.25">
      <c r="A149" s="122">
        <v>44</v>
      </c>
      <c r="B149" s="122" t="s">
        <v>2499</v>
      </c>
      <c r="C149" s="73">
        <f>SUM(C150:C150)</f>
        <v>0</v>
      </c>
    </row>
    <row r="150" spans="1:5" x14ac:dyDescent="0.25">
      <c r="A150" s="88">
        <v>441</v>
      </c>
      <c r="B150" s="88" t="s">
        <v>2500</v>
      </c>
      <c r="C150" s="54">
        <f>SUMIF('MIR-IG'!$F$8:$F$207,CF!E150,'MIR-IG'!$AC$8:$AC$207)</f>
        <v>0</v>
      </c>
      <c r="E150" s="92" t="s">
        <v>1695</v>
      </c>
    </row>
    <row r="151" spans="1:5" x14ac:dyDescent="0.25">
      <c r="B151" s="90" t="s">
        <v>2170</v>
      </c>
      <c r="C151" s="33">
        <f>C8+C47+C93+C136</f>
        <v>313511132</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15748031496062992" bottom="0.39370078740157483" header="0" footer="0.31496062992125984"/>
  <pageSetup paperSize="5" scale="80" orientation="portrait" horizontalDpi="1200" verticalDpi="1200"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
      <c r="A9" s="207" t="s">
        <v>1813</v>
      </c>
      <c r="B9" s="191" t="s">
        <v>765</v>
      </c>
      <c r="C9" s="191" t="s">
        <v>808</v>
      </c>
      <c r="D9" s="208">
        <v>77116</v>
      </c>
      <c r="E9" s="208">
        <v>80609</v>
      </c>
      <c r="G9" s="237" t="s">
        <v>1051</v>
      </c>
      <c r="H9" s="191" t="s">
        <v>1023</v>
      </c>
      <c r="I9" s="191" t="s">
        <v>1553</v>
      </c>
      <c r="J9" s="191" t="s">
        <v>1587</v>
      </c>
      <c r="K9" s="191" t="s">
        <v>1592</v>
      </c>
    </row>
    <row r="10" spans="1:18" x14ac:dyDescent="0.2">
      <c r="A10" s="207" t="s">
        <v>1814</v>
      </c>
      <c r="B10" s="191" t="s">
        <v>813</v>
      </c>
      <c r="C10" s="191" t="s">
        <v>761</v>
      </c>
      <c r="D10" s="208">
        <v>19900</v>
      </c>
      <c r="E10" s="208">
        <v>21115</v>
      </c>
      <c r="G10" s="237" t="s">
        <v>1052</v>
      </c>
      <c r="H10" s="191" t="s">
        <v>1024</v>
      </c>
      <c r="I10" s="191" t="s">
        <v>1553</v>
      </c>
      <c r="J10" s="191" t="s">
        <v>1587</v>
      </c>
      <c r="K10" s="191" t="s">
        <v>1593</v>
      </c>
    </row>
    <row r="11" spans="1:18" x14ac:dyDescent="0.2">
      <c r="A11" s="207" t="s">
        <v>1815</v>
      </c>
      <c r="B11" s="191" t="s">
        <v>768</v>
      </c>
      <c r="C11" s="191" t="s">
        <v>756</v>
      </c>
      <c r="D11" s="208">
        <v>6717</v>
      </c>
      <c r="E11" s="208">
        <v>7758</v>
      </c>
      <c r="G11" s="237" t="s">
        <v>1053</v>
      </c>
      <c r="H11" s="191" t="s">
        <v>1025</v>
      </c>
      <c r="I11" s="191" t="s">
        <v>1553</v>
      </c>
      <c r="J11" s="191" t="s">
        <v>1587</v>
      </c>
      <c r="K11" s="191" t="s">
        <v>1594</v>
      </c>
    </row>
    <row r="12" spans="1:18" x14ac:dyDescent="0.2">
      <c r="A12" s="207" t="s">
        <v>1816</v>
      </c>
      <c r="B12" s="191" t="s">
        <v>769</v>
      </c>
      <c r="C12" s="191" t="s">
        <v>770</v>
      </c>
      <c r="D12" s="208">
        <v>5475</v>
      </c>
      <c r="E12" s="208">
        <v>5599</v>
      </c>
      <c r="G12" s="237" t="s">
        <v>1054</v>
      </c>
      <c r="H12" s="191" t="s">
        <v>1026</v>
      </c>
      <c r="I12" s="191" t="s">
        <v>1553</v>
      </c>
      <c r="J12" s="191" t="s">
        <v>1587</v>
      </c>
      <c r="K12" s="191" t="s">
        <v>1595</v>
      </c>
    </row>
    <row r="13" spans="1:18" x14ac:dyDescent="0.2">
      <c r="A13" s="207" t="s">
        <v>1817</v>
      </c>
      <c r="B13" s="191" t="s">
        <v>771</v>
      </c>
      <c r="C13" s="191" t="s">
        <v>809</v>
      </c>
      <c r="D13" s="208">
        <v>3899</v>
      </c>
      <c r="E13" s="208">
        <v>4176</v>
      </c>
      <c r="G13" s="237" t="s">
        <v>1055</v>
      </c>
      <c r="H13" s="191" t="s">
        <v>1027</v>
      </c>
      <c r="I13" s="191" t="s">
        <v>1553</v>
      </c>
      <c r="J13" s="191" t="s">
        <v>1587</v>
      </c>
      <c r="K13" s="191" t="s">
        <v>1596</v>
      </c>
    </row>
    <row r="14" spans="1:18" x14ac:dyDescent="0.2">
      <c r="A14" s="207" t="s">
        <v>1818</v>
      </c>
      <c r="B14" s="191" t="s">
        <v>773</v>
      </c>
      <c r="C14" s="191" t="s">
        <v>810</v>
      </c>
      <c r="D14" s="208">
        <v>60480</v>
      </c>
      <c r="E14" s="208">
        <v>64009</v>
      </c>
      <c r="G14" s="237" t="s">
        <v>1056</v>
      </c>
      <c r="H14" s="191" t="s">
        <v>1028</v>
      </c>
      <c r="I14" s="191" t="s">
        <v>1553</v>
      </c>
      <c r="J14" s="191" t="s">
        <v>1587</v>
      </c>
      <c r="K14" s="191" t="s">
        <v>1559</v>
      </c>
    </row>
    <row r="15" spans="1:18" x14ac:dyDescent="0.2">
      <c r="A15" s="207" t="s">
        <v>1819</v>
      </c>
      <c r="B15" s="191" t="s">
        <v>774</v>
      </c>
      <c r="C15" s="191" t="s">
        <v>756</v>
      </c>
      <c r="D15" s="208">
        <v>8264</v>
      </c>
      <c r="E15" s="208">
        <v>8689</v>
      </c>
      <c r="G15" s="237" t="s">
        <v>1057</v>
      </c>
      <c r="H15" s="191" t="s">
        <v>1029</v>
      </c>
      <c r="I15" s="191" t="s">
        <v>1553</v>
      </c>
      <c r="J15" s="191" t="s">
        <v>1587</v>
      </c>
      <c r="K15" s="191" t="s">
        <v>1560</v>
      </c>
    </row>
    <row r="16" spans="1:18" x14ac:dyDescent="0.2">
      <c r="A16" s="207" t="s">
        <v>1820</v>
      </c>
      <c r="B16" s="191" t="s">
        <v>775</v>
      </c>
      <c r="C16" s="191" t="s">
        <v>770</v>
      </c>
      <c r="D16" s="208">
        <v>60572</v>
      </c>
      <c r="E16" s="208">
        <v>64931</v>
      </c>
      <c r="G16" s="237" t="s">
        <v>1058</v>
      </c>
      <c r="H16" s="191" t="s">
        <v>1030</v>
      </c>
      <c r="I16" s="191" t="s">
        <v>1553</v>
      </c>
      <c r="J16" s="191" t="s">
        <v>1587</v>
      </c>
      <c r="K16" s="191" t="s">
        <v>1607</v>
      </c>
    </row>
    <row r="17" spans="1:11" x14ac:dyDescent="0.2">
      <c r="A17" s="207" t="s">
        <v>1821</v>
      </c>
      <c r="B17" s="191" t="s">
        <v>776</v>
      </c>
      <c r="C17" s="191" t="s">
        <v>767</v>
      </c>
      <c r="D17" s="208">
        <v>37963</v>
      </c>
      <c r="E17" s="208">
        <v>41552</v>
      </c>
      <c r="G17" s="237" t="s">
        <v>1059</v>
      </c>
      <c r="H17" s="191" t="s">
        <v>1031</v>
      </c>
      <c r="I17" s="191" t="s">
        <v>1553</v>
      </c>
      <c r="J17" s="191" t="s">
        <v>1583</v>
      </c>
      <c r="K17" s="191" t="s">
        <v>1597</v>
      </c>
    </row>
    <row r="18" spans="1:11" x14ac:dyDescent="0.2">
      <c r="A18" s="207" t="s">
        <v>1822</v>
      </c>
      <c r="B18" s="191" t="s">
        <v>777</v>
      </c>
      <c r="C18" s="191" t="s">
        <v>770</v>
      </c>
      <c r="D18" s="208">
        <v>12453</v>
      </c>
      <c r="E18" s="208">
        <v>12880</v>
      </c>
      <c r="G18" s="237" t="s">
        <v>1060</v>
      </c>
      <c r="H18" s="191" t="s">
        <v>1032</v>
      </c>
      <c r="I18" s="191" t="s">
        <v>1553</v>
      </c>
      <c r="J18" s="191" t="s">
        <v>1584</v>
      </c>
      <c r="K18" s="191" t="s">
        <v>1598</v>
      </c>
    </row>
    <row r="19" spans="1:11" x14ac:dyDescent="0.2">
      <c r="A19" s="207" t="s">
        <v>1823</v>
      </c>
      <c r="B19" s="191" t="s">
        <v>867</v>
      </c>
      <c r="C19" s="191" t="s">
        <v>767</v>
      </c>
      <c r="D19" s="208">
        <v>65055</v>
      </c>
      <c r="E19" s="208">
        <v>67937</v>
      </c>
      <c r="G19" s="237" t="s">
        <v>1061</v>
      </c>
      <c r="H19" s="191" t="s">
        <v>1033</v>
      </c>
      <c r="I19" s="191" t="s">
        <v>1553</v>
      </c>
      <c r="J19" s="191" t="s">
        <v>1584</v>
      </c>
      <c r="K19" s="191" t="s">
        <v>1599</v>
      </c>
    </row>
    <row r="20" spans="1:11" x14ac:dyDescent="0.2">
      <c r="A20" s="207" t="s">
        <v>1824</v>
      </c>
      <c r="B20" s="191" t="s">
        <v>778</v>
      </c>
      <c r="C20" s="191" t="s">
        <v>779</v>
      </c>
      <c r="D20" s="208">
        <v>7341</v>
      </c>
      <c r="E20" s="208">
        <v>7043</v>
      </c>
      <c r="G20" s="237" t="s">
        <v>1062</v>
      </c>
      <c r="H20" s="191" t="s">
        <v>1034</v>
      </c>
      <c r="I20" s="191" t="s">
        <v>1553</v>
      </c>
      <c r="J20" s="191" t="s">
        <v>1608</v>
      </c>
      <c r="K20" s="191" t="s">
        <v>1609</v>
      </c>
    </row>
    <row r="21" spans="1:11" x14ac:dyDescent="0.2">
      <c r="A21" s="207" t="s">
        <v>1825</v>
      </c>
      <c r="B21" s="191" t="s">
        <v>780</v>
      </c>
      <c r="C21" s="191" t="s">
        <v>809</v>
      </c>
      <c r="D21" s="208">
        <v>10303</v>
      </c>
      <c r="E21" s="208">
        <v>10940</v>
      </c>
      <c r="G21" s="237" t="s">
        <v>1063</v>
      </c>
      <c r="H21" s="191" t="s">
        <v>1035</v>
      </c>
      <c r="I21" s="191" t="s">
        <v>1553</v>
      </c>
      <c r="J21" s="191" t="s">
        <v>1608</v>
      </c>
      <c r="K21" s="191" t="s">
        <v>1610</v>
      </c>
    </row>
    <row r="22" spans="1:11" x14ac:dyDescent="0.2">
      <c r="A22" s="207" t="s">
        <v>1826</v>
      </c>
      <c r="B22" s="191" t="s">
        <v>782</v>
      </c>
      <c r="C22" s="191" t="s">
        <v>804</v>
      </c>
      <c r="D22" s="208">
        <v>21584</v>
      </c>
      <c r="E22" s="208">
        <v>20548</v>
      </c>
      <c r="G22" s="237" t="s">
        <v>1064</v>
      </c>
      <c r="H22" s="191" t="s">
        <v>1036</v>
      </c>
      <c r="I22" s="191" t="s">
        <v>1553</v>
      </c>
      <c r="J22" s="191" t="s">
        <v>1608</v>
      </c>
      <c r="K22" s="191" t="s">
        <v>1611</v>
      </c>
    </row>
    <row r="23" spans="1:11" x14ac:dyDescent="0.2">
      <c r="A23" s="207" t="s">
        <v>1827</v>
      </c>
      <c r="B23" s="191" t="s">
        <v>788</v>
      </c>
      <c r="C23" s="191" t="s">
        <v>804</v>
      </c>
      <c r="D23" s="208">
        <v>41300</v>
      </c>
      <c r="E23" s="208">
        <v>40139</v>
      </c>
      <c r="G23" s="237" t="s">
        <v>1065</v>
      </c>
      <c r="H23" s="191" t="s">
        <v>1037</v>
      </c>
      <c r="I23" s="191" t="s">
        <v>1553</v>
      </c>
      <c r="J23" s="191" t="s">
        <v>1585</v>
      </c>
      <c r="K23" s="191" t="s">
        <v>1561</v>
      </c>
    </row>
    <row r="24" spans="1:11" x14ac:dyDescent="0.2">
      <c r="A24" s="207" t="s">
        <v>1828</v>
      </c>
      <c r="B24" s="191" t="s">
        <v>957</v>
      </c>
      <c r="C24" s="191" t="s">
        <v>758</v>
      </c>
      <c r="D24" s="208">
        <v>105423</v>
      </c>
      <c r="E24" s="208">
        <v>115141</v>
      </c>
      <c r="G24" s="237" t="s">
        <v>1066</v>
      </c>
      <c r="H24" s="191" t="s">
        <v>1038</v>
      </c>
      <c r="I24" s="191" t="s">
        <v>1553</v>
      </c>
      <c r="J24" s="191" t="s">
        <v>1585</v>
      </c>
      <c r="K24" s="191" t="s">
        <v>1600</v>
      </c>
    </row>
    <row r="25" spans="1:11" x14ac:dyDescent="0.2">
      <c r="A25" s="207" t="s">
        <v>1829</v>
      </c>
      <c r="B25" s="191" t="s">
        <v>789</v>
      </c>
      <c r="C25" s="191" t="s">
        <v>756</v>
      </c>
      <c r="D25" s="208">
        <v>26687</v>
      </c>
      <c r="E25" s="208">
        <v>29267</v>
      </c>
      <c r="G25" s="237" t="s">
        <v>1067</v>
      </c>
      <c r="H25" s="191" t="s">
        <v>1039</v>
      </c>
      <c r="I25" s="191" t="s">
        <v>1553</v>
      </c>
      <c r="J25" s="191" t="s">
        <v>1585</v>
      </c>
      <c r="K25" s="191" t="s">
        <v>1601</v>
      </c>
    </row>
    <row r="26" spans="1:11" x14ac:dyDescent="0.2">
      <c r="A26" s="207" t="s">
        <v>1830</v>
      </c>
      <c r="B26" s="191" t="s">
        <v>790</v>
      </c>
      <c r="C26" s="191" t="s">
        <v>779</v>
      </c>
      <c r="D26" s="208">
        <v>17865</v>
      </c>
      <c r="E26" s="208">
        <v>19689</v>
      </c>
      <c r="G26" s="237" t="s">
        <v>1068</v>
      </c>
      <c r="H26" s="191" t="s">
        <v>1040</v>
      </c>
      <c r="I26" s="191" t="s">
        <v>1553</v>
      </c>
      <c r="J26" s="191" t="s">
        <v>1585</v>
      </c>
      <c r="K26" s="191" t="s">
        <v>1602</v>
      </c>
    </row>
    <row r="27" spans="1:11" x14ac:dyDescent="0.2">
      <c r="A27" s="207" t="s">
        <v>1831</v>
      </c>
      <c r="B27" s="191" t="s">
        <v>791</v>
      </c>
      <c r="C27" s="191" t="s">
        <v>785</v>
      </c>
      <c r="D27" s="208">
        <v>5933</v>
      </c>
      <c r="E27" s="208">
        <v>6334</v>
      </c>
      <c r="G27" s="237" t="s">
        <v>1069</v>
      </c>
      <c r="H27" s="191" t="s">
        <v>1041</v>
      </c>
      <c r="I27" s="191" t="s">
        <v>1553</v>
      </c>
      <c r="J27" s="191" t="s">
        <v>1586</v>
      </c>
      <c r="K27" s="191" t="s">
        <v>1603</v>
      </c>
    </row>
    <row r="28" spans="1:11" x14ac:dyDescent="0.2">
      <c r="A28" s="207" t="s">
        <v>1832</v>
      </c>
      <c r="B28" s="191" t="s">
        <v>803</v>
      </c>
      <c r="C28" s="191" t="s">
        <v>804</v>
      </c>
      <c r="D28" s="208">
        <v>18138</v>
      </c>
      <c r="E28" s="208">
        <v>18370</v>
      </c>
      <c r="G28" s="237" t="s">
        <v>1070</v>
      </c>
      <c r="H28" s="191" t="s">
        <v>1042</v>
      </c>
      <c r="I28" s="191" t="s">
        <v>1553</v>
      </c>
      <c r="J28" s="191" t="s">
        <v>1586</v>
      </c>
      <c r="K28" s="191" t="s">
        <v>1604</v>
      </c>
    </row>
    <row r="29" spans="1:11" x14ac:dyDescent="0.2">
      <c r="A29" s="207" t="s">
        <v>1833</v>
      </c>
      <c r="B29" s="191" t="s">
        <v>805</v>
      </c>
      <c r="C29" s="191" t="s">
        <v>770</v>
      </c>
      <c r="D29" s="208">
        <v>2120</v>
      </c>
      <c r="E29" s="208">
        <v>2166</v>
      </c>
      <c r="G29" s="237" t="s">
        <v>1071</v>
      </c>
      <c r="H29" s="191" t="s">
        <v>1043</v>
      </c>
      <c r="I29" s="191" t="s">
        <v>1553</v>
      </c>
      <c r="J29" s="191" t="s">
        <v>1586</v>
      </c>
      <c r="K29" s="191" t="s">
        <v>1605</v>
      </c>
    </row>
    <row r="30" spans="1:11" x14ac:dyDescent="0.2">
      <c r="A30" s="207" t="s">
        <v>1834</v>
      </c>
      <c r="B30" s="191" t="s">
        <v>806</v>
      </c>
      <c r="C30" s="191" t="s">
        <v>759</v>
      </c>
      <c r="D30" s="208">
        <v>17980</v>
      </c>
      <c r="E30" s="208">
        <v>17820</v>
      </c>
      <c r="G30" s="237" t="s">
        <v>1072</v>
      </c>
      <c r="H30" s="191" t="s">
        <v>1044</v>
      </c>
      <c r="I30" s="191" t="s">
        <v>1553</v>
      </c>
      <c r="J30" s="191" t="s">
        <v>1586</v>
      </c>
      <c r="K30" s="191" t="s">
        <v>1606</v>
      </c>
    </row>
    <row r="31" spans="1:11" x14ac:dyDescent="0.2">
      <c r="A31" s="207" t="s">
        <v>1835</v>
      </c>
      <c r="B31" s="191" t="s">
        <v>784</v>
      </c>
      <c r="C31" s="191" t="s">
        <v>785</v>
      </c>
      <c r="D31" s="208">
        <v>50738</v>
      </c>
      <c r="E31" s="208">
        <v>55196</v>
      </c>
      <c r="G31" s="237" t="s">
        <v>1073</v>
      </c>
      <c r="H31" s="191" t="s">
        <v>1045</v>
      </c>
      <c r="I31" s="191" t="s">
        <v>1553</v>
      </c>
      <c r="J31" s="191" t="s">
        <v>1586</v>
      </c>
      <c r="K31" s="191" t="s">
        <v>1562</v>
      </c>
    </row>
    <row r="32" spans="1:11" x14ac:dyDescent="0.2">
      <c r="A32" s="207" t="s">
        <v>1836</v>
      </c>
      <c r="B32" s="191" t="s">
        <v>786</v>
      </c>
      <c r="C32" s="191" t="s">
        <v>779</v>
      </c>
      <c r="D32" s="208">
        <v>3383</v>
      </c>
      <c r="E32" s="208">
        <v>3270</v>
      </c>
      <c r="G32" s="237" t="s">
        <v>1074</v>
      </c>
      <c r="H32" s="191" t="s">
        <v>1046</v>
      </c>
      <c r="I32" s="191" t="s">
        <v>1581</v>
      </c>
      <c r="J32" s="191" t="s">
        <v>1612</v>
      </c>
      <c r="K32" s="191" t="s">
        <v>1613</v>
      </c>
    </row>
    <row r="33" spans="1:11" x14ac:dyDescent="0.2">
      <c r="A33" s="207" t="s">
        <v>1837</v>
      </c>
      <c r="B33" s="191" t="s">
        <v>787</v>
      </c>
      <c r="C33" s="191" t="s">
        <v>770</v>
      </c>
      <c r="D33" s="208">
        <v>6102</v>
      </c>
      <c r="E33" s="208">
        <v>5983</v>
      </c>
      <c r="G33" s="237" t="s">
        <v>1075</v>
      </c>
      <c r="H33" s="191" t="s">
        <v>1047</v>
      </c>
      <c r="I33" s="191" t="s">
        <v>1581</v>
      </c>
      <c r="J33" s="191" t="s">
        <v>1612</v>
      </c>
      <c r="K33" s="191" t="s">
        <v>1614</v>
      </c>
    </row>
    <row r="34" spans="1:11" x14ac:dyDescent="0.2">
      <c r="A34" s="207" t="s">
        <v>1838</v>
      </c>
      <c r="B34" s="191" t="s">
        <v>807</v>
      </c>
      <c r="C34" s="191" t="s">
        <v>767</v>
      </c>
      <c r="D34" s="208">
        <v>21479</v>
      </c>
      <c r="E34" s="208">
        <v>21226</v>
      </c>
      <c r="G34" s="237" t="s">
        <v>1076</v>
      </c>
      <c r="H34" s="191" t="s">
        <v>1048</v>
      </c>
      <c r="I34" s="191" t="s">
        <v>1581</v>
      </c>
      <c r="J34" s="191" t="s">
        <v>1612</v>
      </c>
      <c r="K34" s="191" t="s">
        <v>1615</v>
      </c>
    </row>
    <row r="35" spans="1:11" x14ac:dyDescent="0.2">
      <c r="A35" s="207" t="s">
        <v>1839</v>
      </c>
      <c r="B35" s="191" t="s">
        <v>812</v>
      </c>
      <c r="C35" s="191" t="s">
        <v>770</v>
      </c>
      <c r="D35" s="208">
        <v>2082</v>
      </c>
      <c r="E35" s="208">
        <v>1981</v>
      </c>
      <c r="G35" s="237" t="s">
        <v>1129</v>
      </c>
      <c r="H35" s="191" t="s">
        <v>1177</v>
      </c>
      <c r="I35" s="191" t="s">
        <v>1581</v>
      </c>
      <c r="J35" s="191" t="s">
        <v>1612</v>
      </c>
      <c r="K35" s="191" t="s">
        <v>1616</v>
      </c>
    </row>
    <row r="36" spans="1:11" x14ac:dyDescent="0.2">
      <c r="A36" s="207" t="s">
        <v>1840</v>
      </c>
      <c r="B36" s="191" t="s">
        <v>817</v>
      </c>
      <c r="C36" s="191" t="s">
        <v>1014</v>
      </c>
      <c r="D36" s="208">
        <v>53555</v>
      </c>
      <c r="E36" s="208">
        <v>53039</v>
      </c>
      <c r="G36" s="237" t="s">
        <v>1130</v>
      </c>
      <c r="H36" s="191" t="s">
        <v>1078</v>
      </c>
      <c r="I36" s="191" t="s">
        <v>1581</v>
      </c>
      <c r="J36" s="191" t="s">
        <v>1612</v>
      </c>
      <c r="K36" s="191" t="s">
        <v>1617</v>
      </c>
    </row>
    <row r="37" spans="1:11" x14ac:dyDescent="0.2">
      <c r="A37" s="207" t="s">
        <v>1841</v>
      </c>
      <c r="B37" s="191" t="s">
        <v>818</v>
      </c>
      <c r="C37" s="191" t="s">
        <v>761</v>
      </c>
      <c r="D37" s="208">
        <v>19847</v>
      </c>
      <c r="E37" s="208">
        <v>20011</v>
      </c>
      <c r="G37" s="237" t="s">
        <v>1131</v>
      </c>
      <c r="H37" s="191" t="s">
        <v>1079</v>
      </c>
      <c r="I37" s="191" t="s">
        <v>1581</v>
      </c>
      <c r="J37" s="191" t="s">
        <v>1612</v>
      </c>
      <c r="K37" s="191" t="s">
        <v>1618</v>
      </c>
    </row>
    <row r="38" spans="1:11" x14ac:dyDescent="0.2">
      <c r="A38" s="207" t="s">
        <v>1842</v>
      </c>
      <c r="B38" s="191" t="s">
        <v>814</v>
      </c>
      <c r="C38" s="191" t="s">
        <v>770</v>
      </c>
      <c r="D38" s="208">
        <v>23845</v>
      </c>
      <c r="E38" s="208">
        <v>25920</v>
      </c>
      <c r="G38" s="237" t="s">
        <v>1080</v>
      </c>
      <c r="H38" s="191" t="s">
        <v>1178</v>
      </c>
      <c r="I38" s="191" t="s">
        <v>1581</v>
      </c>
      <c r="J38" s="191" t="s">
        <v>1619</v>
      </c>
      <c r="K38" s="191" t="s">
        <v>1563</v>
      </c>
    </row>
    <row r="39" spans="1:11" x14ac:dyDescent="0.2">
      <c r="A39" s="207" t="s">
        <v>1843</v>
      </c>
      <c r="B39" s="191" t="s">
        <v>825</v>
      </c>
      <c r="C39" s="191" t="s">
        <v>772</v>
      </c>
      <c r="D39" s="208">
        <v>4184</v>
      </c>
      <c r="E39" s="208">
        <v>4199</v>
      </c>
      <c r="G39" s="237" t="s">
        <v>1081</v>
      </c>
      <c r="H39" s="191" t="s">
        <v>1179</v>
      </c>
      <c r="I39" s="191" t="s">
        <v>1581</v>
      </c>
      <c r="J39" s="191" t="s">
        <v>1619</v>
      </c>
      <c r="K39" s="191" t="s">
        <v>1620</v>
      </c>
    </row>
    <row r="40" spans="1:11" x14ac:dyDescent="0.2">
      <c r="A40" s="207" t="s">
        <v>1844</v>
      </c>
      <c r="B40" s="191" t="s">
        <v>826</v>
      </c>
      <c r="C40" s="191" t="s">
        <v>759</v>
      </c>
      <c r="D40" s="208">
        <v>1460148</v>
      </c>
      <c r="E40" s="208">
        <v>1385629</v>
      </c>
      <c r="G40" s="237" t="s">
        <v>1082</v>
      </c>
      <c r="H40" s="191" t="s">
        <v>1180</v>
      </c>
      <c r="I40" s="191" t="s">
        <v>1581</v>
      </c>
      <c r="J40" s="191" t="s">
        <v>1619</v>
      </c>
      <c r="K40" s="191" t="s">
        <v>1621</v>
      </c>
    </row>
    <row r="41" spans="1:11" x14ac:dyDescent="0.2">
      <c r="A41" s="207" t="s">
        <v>1845</v>
      </c>
      <c r="B41" s="191" t="s">
        <v>827</v>
      </c>
      <c r="C41" s="191" t="s">
        <v>761</v>
      </c>
      <c r="D41" s="208">
        <v>9761</v>
      </c>
      <c r="E41" s="208">
        <v>8732</v>
      </c>
      <c r="G41" s="237" t="s">
        <v>1083</v>
      </c>
      <c r="H41" s="191" t="s">
        <v>1181</v>
      </c>
      <c r="I41" s="191" t="s">
        <v>1581</v>
      </c>
      <c r="J41" s="191" t="s">
        <v>1619</v>
      </c>
      <c r="K41" s="191" t="s">
        <v>1622</v>
      </c>
    </row>
    <row r="42" spans="1:11" x14ac:dyDescent="0.2">
      <c r="A42" s="207" t="s">
        <v>1846</v>
      </c>
      <c r="B42" s="191" t="s">
        <v>828</v>
      </c>
      <c r="C42" s="191" t="s">
        <v>779</v>
      </c>
      <c r="D42" s="208">
        <v>5633</v>
      </c>
      <c r="E42" s="208">
        <v>5920</v>
      </c>
      <c r="G42" s="237" t="s">
        <v>1084</v>
      </c>
      <c r="H42" s="191" t="s">
        <v>1182</v>
      </c>
      <c r="I42" s="191" t="s">
        <v>1581</v>
      </c>
      <c r="J42" s="191" t="s">
        <v>1619</v>
      </c>
      <c r="K42" s="191" t="s">
        <v>1564</v>
      </c>
    </row>
    <row r="43" spans="1:11" x14ac:dyDescent="0.2">
      <c r="A43" s="207" t="s">
        <v>1847</v>
      </c>
      <c r="B43" s="191" t="s">
        <v>829</v>
      </c>
      <c r="C43" s="191" t="s">
        <v>779</v>
      </c>
      <c r="D43" s="208">
        <v>8787</v>
      </c>
      <c r="E43" s="208">
        <v>10015</v>
      </c>
      <c r="G43" s="237" t="s">
        <v>1085</v>
      </c>
      <c r="H43" s="191" t="s">
        <v>1183</v>
      </c>
      <c r="I43" s="191" t="s">
        <v>1581</v>
      </c>
      <c r="J43" s="191" t="s">
        <v>1619</v>
      </c>
      <c r="K43" s="191" t="s">
        <v>1623</v>
      </c>
    </row>
    <row r="44" spans="1:11" x14ac:dyDescent="0.2">
      <c r="A44" s="207" t="s">
        <v>1848</v>
      </c>
      <c r="B44" s="191" t="s">
        <v>868</v>
      </c>
      <c r="C44" s="191" t="s">
        <v>804</v>
      </c>
      <c r="D44" s="208">
        <v>24563</v>
      </c>
      <c r="E44" s="208">
        <v>23258</v>
      </c>
      <c r="G44" s="237" t="s">
        <v>1086</v>
      </c>
      <c r="H44" s="191" t="s">
        <v>1184</v>
      </c>
      <c r="I44" s="191" t="s">
        <v>1581</v>
      </c>
      <c r="J44" s="191" t="s">
        <v>1619</v>
      </c>
      <c r="K44" s="191" t="s">
        <v>1624</v>
      </c>
    </row>
    <row r="45" spans="1:11" x14ac:dyDescent="0.2">
      <c r="A45" s="207" t="s">
        <v>1849</v>
      </c>
      <c r="B45" s="191" t="s">
        <v>855</v>
      </c>
      <c r="C45" s="191" t="s">
        <v>759</v>
      </c>
      <c r="D45" s="208">
        <v>53045</v>
      </c>
      <c r="E45" s="208">
        <v>67969</v>
      </c>
      <c r="G45" s="237" t="s">
        <v>1087</v>
      </c>
      <c r="H45" s="191" t="s">
        <v>1185</v>
      </c>
      <c r="I45" s="191" t="s">
        <v>1581</v>
      </c>
      <c r="J45" s="191" t="s">
        <v>1625</v>
      </c>
      <c r="K45" s="191" t="s">
        <v>1626</v>
      </c>
    </row>
    <row r="46" spans="1:11" x14ac:dyDescent="0.2">
      <c r="A46" s="207" t="s">
        <v>1850</v>
      </c>
      <c r="B46" s="191" t="s">
        <v>856</v>
      </c>
      <c r="C46" s="191" t="s">
        <v>759</v>
      </c>
      <c r="D46" s="208">
        <v>19070</v>
      </c>
      <c r="E46" s="208">
        <v>20465</v>
      </c>
      <c r="G46" s="237" t="s">
        <v>1088</v>
      </c>
      <c r="H46" s="191" t="s">
        <v>1186</v>
      </c>
      <c r="I46" s="191" t="s">
        <v>1581</v>
      </c>
      <c r="J46" s="191" t="s">
        <v>1625</v>
      </c>
      <c r="K46" s="191" t="s">
        <v>1627</v>
      </c>
    </row>
    <row r="47" spans="1:11" x14ac:dyDescent="0.2">
      <c r="A47" s="207" t="s">
        <v>1851</v>
      </c>
      <c r="B47" s="191" t="s">
        <v>857</v>
      </c>
      <c r="C47" s="191" t="s">
        <v>808</v>
      </c>
      <c r="D47" s="208">
        <v>33777</v>
      </c>
      <c r="E47" s="208">
        <v>32678</v>
      </c>
      <c r="G47" s="237" t="s">
        <v>1089</v>
      </c>
      <c r="H47" s="191" t="s">
        <v>1187</v>
      </c>
      <c r="I47" s="191" t="s">
        <v>1581</v>
      </c>
      <c r="J47" s="191" t="s">
        <v>1625</v>
      </c>
      <c r="K47" s="191" t="s">
        <v>1628</v>
      </c>
    </row>
    <row r="48" spans="1:11" x14ac:dyDescent="0.2">
      <c r="A48" s="207" t="s">
        <v>1852</v>
      </c>
      <c r="B48" s="191" t="s">
        <v>858</v>
      </c>
      <c r="C48" s="191" t="s">
        <v>767</v>
      </c>
      <c r="D48" s="208">
        <v>24753</v>
      </c>
      <c r="E48" s="208">
        <v>24894</v>
      </c>
      <c r="G48" s="237" t="s">
        <v>1090</v>
      </c>
      <c r="H48" s="191" t="s">
        <v>1188</v>
      </c>
      <c r="I48" s="191" t="s">
        <v>1581</v>
      </c>
      <c r="J48" s="191" t="s">
        <v>1625</v>
      </c>
      <c r="K48" s="191" t="s">
        <v>1629</v>
      </c>
    </row>
    <row r="49" spans="1:11" x14ac:dyDescent="0.2">
      <c r="A49" s="207" t="s">
        <v>1853</v>
      </c>
      <c r="B49" s="191" t="s">
        <v>859</v>
      </c>
      <c r="C49" s="191" t="s">
        <v>808</v>
      </c>
      <c r="D49" s="208">
        <v>19469</v>
      </c>
      <c r="E49" s="208">
        <v>18982</v>
      </c>
      <c r="G49" s="237" t="s">
        <v>1091</v>
      </c>
      <c r="H49" s="191" t="s">
        <v>1189</v>
      </c>
      <c r="I49" s="191" t="s">
        <v>1581</v>
      </c>
      <c r="J49" s="191" t="s">
        <v>1625</v>
      </c>
      <c r="K49" s="191" t="s">
        <v>1630</v>
      </c>
    </row>
    <row r="50" spans="1:11" x14ac:dyDescent="0.2">
      <c r="A50" s="207" t="s">
        <v>1854</v>
      </c>
      <c r="B50" s="191" t="s">
        <v>860</v>
      </c>
      <c r="C50" s="191" t="s">
        <v>758</v>
      </c>
      <c r="D50" s="208">
        <v>9917</v>
      </c>
      <c r="E50" s="208">
        <v>9425</v>
      </c>
      <c r="G50" s="237" t="s">
        <v>1092</v>
      </c>
      <c r="H50" s="191" t="s">
        <v>1190</v>
      </c>
      <c r="I50" s="191" t="s">
        <v>1581</v>
      </c>
      <c r="J50" s="191" t="s">
        <v>1631</v>
      </c>
      <c r="K50" s="191" t="s">
        <v>1632</v>
      </c>
    </row>
    <row r="51" spans="1:11" x14ac:dyDescent="0.2">
      <c r="A51" s="207" t="s">
        <v>1855</v>
      </c>
      <c r="B51" s="191" t="s">
        <v>861</v>
      </c>
      <c r="C51" s="191" t="s">
        <v>785</v>
      </c>
      <c r="D51" s="208">
        <v>46521</v>
      </c>
      <c r="E51" s="208">
        <v>47105</v>
      </c>
      <c r="G51" s="237" t="s">
        <v>1093</v>
      </c>
      <c r="H51" s="191" t="s">
        <v>1191</v>
      </c>
      <c r="I51" s="191" t="s">
        <v>1581</v>
      </c>
      <c r="J51" s="191" t="s">
        <v>1631</v>
      </c>
      <c r="K51" s="191" t="s">
        <v>1565</v>
      </c>
    </row>
    <row r="52" spans="1:11" x14ac:dyDescent="0.2">
      <c r="A52" s="207" t="s">
        <v>1856</v>
      </c>
      <c r="B52" s="191" t="s">
        <v>862</v>
      </c>
      <c r="C52" s="191" t="s">
        <v>759</v>
      </c>
      <c r="D52" s="208">
        <v>17955</v>
      </c>
      <c r="E52" s="208">
        <v>30855</v>
      </c>
      <c r="G52" s="237" t="s">
        <v>1094</v>
      </c>
      <c r="H52" s="191" t="s">
        <v>1192</v>
      </c>
      <c r="I52" s="191" t="s">
        <v>1581</v>
      </c>
      <c r="J52" s="191" t="s">
        <v>1631</v>
      </c>
      <c r="K52" s="191" t="s">
        <v>1633</v>
      </c>
    </row>
    <row r="53" spans="1:11" x14ac:dyDescent="0.2">
      <c r="A53" s="207" t="s">
        <v>1857</v>
      </c>
      <c r="B53" s="191" t="s">
        <v>863</v>
      </c>
      <c r="C53" s="191" t="s">
        <v>770</v>
      </c>
      <c r="D53" s="208">
        <v>5638</v>
      </c>
      <c r="E53" s="208">
        <v>5534</v>
      </c>
      <c r="G53" s="237" t="s">
        <v>1095</v>
      </c>
      <c r="H53" s="191" t="s">
        <v>1193</v>
      </c>
      <c r="I53" s="191" t="s">
        <v>1581</v>
      </c>
      <c r="J53" s="191" t="s">
        <v>1631</v>
      </c>
      <c r="K53" s="191" t="s">
        <v>1634</v>
      </c>
    </row>
    <row r="54" spans="1:11" x14ac:dyDescent="0.2">
      <c r="A54" s="207" t="s">
        <v>1858</v>
      </c>
      <c r="B54" s="191" t="s">
        <v>870</v>
      </c>
      <c r="C54" s="191" t="s">
        <v>1014</v>
      </c>
      <c r="D54" s="208">
        <v>164981</v>
      </c>
      <c r="E54" s="208">
        <v>172403</v>
      </c>
      <c r="G54" s="237" t="s">
        <v>1096</v>
      </c>
      <c r="H54" s="191" t="s">
        <v>1194</v>
      </c>
      <c r="I54" s="191" t="s">
        <v>1581</v>
      </c>
      <c r="J54" s="191" t="s">
        <v>1635</v>
      </c>
      <c r="K54" s="191" t="s">
        <v>1636</v>
      </c>
    </row>
    <row r="55" spans="1:11" x14ac:dyDescent="0.2">
      <c r="A55" s="207" t="s">
        <v>1859</v>
      </c>
      <c r="B55" s="191" t="s">
        <v>815</v>
      </c>
      <c r="C55" s="191" t="s">
        <v>770</v>
      </c>
      <c r="D55" s="208">
        <v>5379</v>
      </c>
      <c r="E55" s="208">
        <v>5368</v>
      </c>
      <c r="G55" s="237" t="s">
        <v>1097</v>
      </c>
      <c r="H55" s="191" t="s">
        <v>1195</v>
      </c>
      <c r="I55" s="191" t="s">
        <v>1581</v>
      </c>
      <c r="J55" s="191" t="s">
        <v>1635</v>
      </c>
      <c r="K55" s="191" t="s">
        <v>1637</v>
      </c>
    </row>
    <row r="56" spans="1:11" x14ac:dyDescent="0.2">
      <c r="A56" s="207" t="s">
        <v>1860</v>
      </c>
      <c r="B56" s="191" t="s">
        <v>871</v>
      </c>
      <c r="C56" s="191" t="s">
        <v>761</v>
      </c>
      <c r="D56" s="208">
        <v>22643</v>
      </c>
      <c r="E56" s="208">
        <v>21781</v>
      </c>
      <c r="G56" s="237" t="s">
        <v>1098</v>
      </c>
      <c r="H56" s="191" t="s">
        <v>1196</v>
      </c>
      <c r="I56" s="191" t="s">
        <v>1581</v>
      </c>
      <c r="J56" s="191" t="s">
        <v>1635</v>
      </c>
      <c r="K56" s="191" t="s">
        <v>1638</v>
      </c>
    </row>
    <row r="57" spans="1:11" x14ac:dyDescent="0.2">
      <c r="A57" s="207" t="s">
        <v>1861</v>
      </c>
      <c r="B57" s="191" t="s">
        <v>902</v>
      </c>
      <c r="C57" s="191" t="s">
        <v>785</v>
      </c>
      <c r="D57" s="208">
        <v>2028</v>
      </c>
      <c r="E57" s="208">
        <v>1815</v>
      </c>
      <c r="G57" s="237" t="s">
        <v>1099</v>
      </c>
      <c r="H57" s="191" t="s">
        <v>1197</v>
      </c>
      <c r="I57" s="191" t="s">
        <v>1581</v>
      </c>
      <c r="J57" s="191" t="s">
        <v>1635</v>
      </c>
      <c r="K57" s="191" t="s">
        <v>1566</v>
      </c>
    </row>
    <row r="58" spans="1:11" x14ac:dyDescent="0.2">
      <c r="A58" s="207" t="s">
        <v>1862</v>
      </c>
      <c r="B58" s="191" t="s">
        <v>869</v>
      </c>
      <c r="C58" s="191" t="s">
        <v>785</v>
      </c>
      <c r="D58" s="208">
        <v>3688</v>
      </c>
      <c r="E58" s="208">
        <v>4099</v>
      </c>
      <c r="G58" s="237" t="s">
        <v>1100</v>
      </c>
      <c r="H58" s="191" t="s">
        <v>1198</v>
      </c>
      <c r="I58" s="191" t="s">
        <v>1581</v>
      </c>
      <c r="J58" s="191" t="s">
        <v>1635</v>
      </c>
      <c r="K58" s="191" t="s">
        <v>1639</v>
      </c>
    </row>
    <row r="59" spans="1:11" x14ac:dyDescent="0.2">
      <c r="A59" s="207" t="s">
        <v>1863</v>
      </c>
      <c r="B59" s="191" t="s">
        <v>872</v>
      </c>
      <c r="C59" s="191" t="s">
        <v>809</v>
      </c>
      <c r="D59" s="208">
        <v>14477</v>
      </c>
      <c r="E59" s="208">
        <v>14451</v>
      </c>
      <c r="G59" s="237" t="s">
        <v>1101</v>
      </c>
      <c r="H59" s="191" t="s">
        <v>1199</v>
      </c>
      <c r="I59" s="191" t="s">
        <v>1581</v>
      </c>
      <c r="J59" s="191" t="s">
        <v>1635</v>
      </c>
      <c r="K59" s="191" t="s">
        <v>1640</v>
      </c>
    </row>
    <row r="60" spans="1:11" x14ac:dyDescent="0.2">
      <c r="A60" s="207" t="s">
        <v>1864</v>
      </c>
      <c r="B60" s="191" t="s">
        <v>873</v>
      </c>
      <c r="C60" s="191" t="s">
        <v>785</v>
      </c>
      <c r="D60" s="208">
        <v>13799</v>
      </c>
      <c r="E60" s="208">
        <v>14043</v>
      </c>
      <c r="G60" s="237" t="s">
        <v>1102</v>
      </c>
      <c r="H60" s="191" t="s">
        <v>1200</v>
      </c>
      <c r="I60" s="191" t="s">
        <v>1581</v>
      </c>
      <c r="J60" s="191" t="s">
        <v>1641</v>
      </c>
      <c r="K60" s="191" t="s">
        <v>1642</v>
      </c>
    </row>
    <row r="61" spans="1:11" x14ac:dyDescent="0.2">
      <c r="A61" s="207" t="s">
        <v>1865</v>
      </c>
      <c r="B61" s="191" t="s">
        <v>874</v>
      </c>
      <c r="C61" s="191" t="s">
        <v>808</v>
      </c>
      <c r="D61" s="208">
        <v>5088</v>
      </c>
      <c r="E61" s="208">
        <v>5307</v>
      </c>
      <c r="G61" s="237" t="s">
        <v>1103</v>
      </c>
      <c r="H61" s="191" t="s">
        <v>1201</v>
      </c>
      <c r="I61" s="191" t="s">
        <v>1581</v>
      </c>
      <c r="J61" s="191" t="s">
        <v>1641</v>
      </c>
      <c r="K61" s="191" t="s">
        <v>1643</v>
      </c>
    </row>
    <row r="62" spans="1:11" x14ac:dyDescent="0.2">
      <c r="A62" s="207" t="s">
        <v>1866</v>
      </c>
      <c r="B62" s="191" t="s">
        <v>875</v>
      </c>
      <c r="C62" s="191" t="s">
        <v>779</v>
      </c>
      <c r="D62" s="208">
        <v>19452</v>
      </c>
      <c r="E62" s="208">
        <v>22083</v>
      </c>
      <c r="G62" s="237" t="s">
        <v>1104</v>
      </c>
      <c r="H62" s="191" t="s">
        <v>1202</v>
      </c>
      <c r="I62" s="191" t="s">
        <v>1581</v>
      </c>
      <c r="J62" s="191" t="s">
        <v>1641</v>
      </c>
      <c r="K62" s="191" t="s">
        <v>1644</v>
      </c>
    </row>
    <row r="63" spans="1:11" x14ac:dyDescent="0.2">
      <c r="A63" s="207" t="s">
        <v>1867</v>
      </c>
      <c r="B63" s="191" t="s">
        <v>876</v>
      </c>
      <c r="C63" s="191" t="s">
        <v>809</v>
      </c>
      <c r="D63" s="208">
        <v>3526</v>
      </c>
      <c r="E63" s="208">
        <v>3638</v>
      </c>
      <c r="G63" s="237" t="s">
        <v>1105</v>
      </c>
      <c r="H63" s="191" t="s">
        <v>1203</v>
      </c>
      <c r="I63" s="191" t="s">
        <v>1581</v>
      </c>
      <c r="J63" s="191" t="s">
        <v>1641</v>
      </c>
      <c r="K63" s="191" t="s">
        <v>1567</v>
      </c>
    </row>
    <row r="64" spans="1:11" x14ac:dyDescent="0.2">
      <c r="A64" s="207" t="s">
        <v>1868</v>
      </c>
      <c r="B64" s="191" t="s">
        <v>877</v>
      </c>
      <c r="C64" s="191" t="s">
        <v>767</v>
      </c>
      <c r="D64" s="208">
        <v>99461</v>
      </c>
      <c r="E64" s="208">
        <v>106050</v>
      </c>
      <c r="G64" s="237" t="s">
        <v>1106</v>
      </c>
      <c r="H64" s="191" t="s">
        <v>1204</v>
      </c>
      <c r="I64" s="191" t="s">
        <v>1581</v>
      </c>
      <c r="J64" s="191" t="s">
        <v>1641</v>
      </c>
      <c r="K64" s="191" t="s">
        <v>1645</v>
      </c>
    </row>
    <row r="65" spans="1:11" x14ac:dyDescent="0.2">
      <c r="A65" s="207" t="s">
        <v>1869</v>
      </c>
      <c r="B65" s="191" t="s">
        <v>878</v>
      </c>
      <c r="C65" s="191" t="s">
        <v>811</v>
      </c>
      <c r="D65" s="208">
        <v>32357</v>
      </c>
      <c r="E65" s="208">
        <v>33588</v>
      </c>
      <c r="G65" s="237" t="s">
        <v>1107</v>
      </c>
      <c r="H65" s="191" t="s">
        <v>1205</v>
      </c>
      <c r="I65" s="191" t="s">
        <v>1581</v>
      </c>
      <c r="J65" s="191" t="s">
        <v>1641</v>
      </c>
      <c r="K65" s="191" t="s">
        <v>1646</v>
      </c>
    </row>
    <row r="66" spans="1:11" x14ac:dyDescent="0.2">
      <c r="A66" s="207" t="s">
        <v>1870</v>
      </c>
      <c r="B66" s="191" t="s">
        <v>884</v>
      </c>
      <c r="C66" s="191" t="s">
        <v>758</v>
      </c>
      <c r="D66" s="208">
        <v>11192</v>
      </c>
      <c r="E66" s="208">
        <v>11386</v>
      </c>
      <c r="G66" s="237" t="s">
        <v>1108</v>
      </c>
      <c r="H66" s="191" t="s">
        <v>1206</v>
      </c>
      <c r="I66" s="191" t="s">
        <v>1581</v>
      </c>
      <c r="J66" s="191" t="s">
        <v>1641</v>
      </c>
      <c r="K66" s="191" t="s">
        <v>1568</v>
      </c>
    </row>
    <row r="67" spans="1:11" x14ac:dyDescent="0.2">
      <c r="A67" s="207" t="s">
        <v>1871</v>
      </c>
      <c r="B67" s="191" t="s">
        <v>885</v>
      </c>
      <c r="C67" s="191" t="s">
        <v>767</v>
      </c>
      <c r="D67" s="208">
        <v>51944</v>
      </c>
      <c r="E67" s="208">
        <v>53659</v>
      </c>
      <c r="G67" s="237" t="s">
        <v>1109</v>
      </c>
      <c r="H67" s="191" t="s">
        <v>1207</v>
      </c>
      <c r="I67" s="191" t="s">
        <v>1581</v>
      </c>
      <c r="J67" s="191" t="s">
        <v>1641</v>
      </c>
      <c r="K67" s="191" t="s">
        <v>1647</v>
      </c>
    </row>
    <row r="68" spans="1:11" x14ac:dyDescent="0.2">
      <c r="A68" s="207" t="s">
        <v>1872</v>
      </c>
      <c r="B68" s="191" t="s">
        <v>886</v>
      </c>
      <c r="C68" s="191" t="s">
        <v>809</v>
      </c>
      <c r="D68" s="208">
        <v>275640</v>
      </c>
      <c r="E68" s="208">
        <v>291839</v>
      </c>
      <c r="G68" s="237" t="s">
        <v>1112</v>
      </c>
      <c r="H68" s="191" t="s">
        <v>1115</v>
      </c>
      <c r="I68" s="191" t="s">
        <v>1581</v>
      </c>
      <c r="J68" s="191" t="s">
        <v>1641</v>
      </c>
      <c r="K68" s="191" t="s">
        <v>1648</v>
      </c>
    </row>
    <row r="69" spans="1:11" x14ac:dyDescent="0.2">
      <c r="A69" s="207" t="s">
        <v>1873</v>
      </c>
      <c r="B69" s="191" t="s">
        <v>950</v>
      </c>
      <c r="C69" s="191" t="s">
        <v>804</v>
      </c>
      <c r="D69" s="208">
        <v>10704</v>
      </c>
      <c r="E69" s="208">
        <v>11303</v>
      </c>
      <c r="G69" s="237" t="s">
        <v>1111</v>
      </c>
      <c r="H69" s="191" t="s">
        <v>1116</v>
      </c>
      <c r="I69" s="191" t="s">
        <v>1581</v>
      </c>
      <c r="J69" s="191" t="s">
        <v>1652</v>
      </c>
      <c r="K69" s="191" t="s">
        <v>1649</v>
      </c>
    </row>
    <row r="70" spans="1:11" x14ac:dyDescent="0.2">
      <c r="A70" s="207" t="s">
        <v>1874</v>
      </c>
      <c r="B70" s="191" t="s">
        <v>887</v>
      </c>
      <c r="C70" s="191" t="s">
        <v>785</v>
      </c>
      <c r="D70" s="208">
        <v>8379</v>
      </c>
      <c r="E70" s="208">
        <v>7734</v>
      </c>
      <c r="G70" s="237" t="s">
        <v>1110</v>
      </c>
      <c r="H70" s="191" t="s">
        <v>1117</v>
      </c>
      <c r="I70" s="191" t="s">
        <v>1582</v>
      </c>
      <c r="J70" s="191" t="s">
        <v>1653</v>
      </c>
      <c r="K70" s="191" t="s">
        <v>1650</v>
      </c>
    </row>
    <row r="71" spans="1:11" x14ac:dyDescent="0.2">
      <c r="A71" s="207" t="s">
        <v>1875</v>
      </c>
      <c r="B71" s="191" t="s">
        <v>816</v>
      </c>
      <c r="C71" s="191" t="s">
        <v>759</v>
      </c>
      <c r="D71" s="208">
        <v>183437</v>
      </c>
      <c r="E71" s="208">
        <v>232852</v>
      </c>
      <c r="G71" s="237" t="s">
        <v>1113</v>
      </c>
      <c r="H71" s="191" t="s">
        <v>1118</v>
      </c>
      <c r="I71" s="191" t="s">
        <v>1582</v>
      </c>
      <c r="J71" s="191" t="s">
        <v>1653</v>
      </c>
      <c r="K71" s="191" t="s">
        <v>1651</v>
      </c>
    </row>
    <row r="72" spans="1:11" x14ac:dyDescent="0.2">
      <c r="A72" s="207" t="s">
        <v>1876</v>
      </c>
      <c r="B72" s="191" t="s">
        <v>888</v>
      </c>
      <c r="C72" s="191" t="s">
        <v>759</v>
      </c>
      <c r="D72" s="208">
        <v>3117</v>
      </c>
      <c r="E72" s="208">
        <v>2924</v>
      </c>
      <c r="G72" s="237" t="s">
        <v>1120</v>
      </c>
      <c r="H72" s="191" t="s">
        <v>1119</v>
      </c>
      <c r="I72" s="191" t="s">
        <v>1582</v>
      </c>
      <c r="J72" s="191" t="s">
        <v>1656</v>
      </c>
      <c r="K72" s="191" t="s">
        <v>1569</v>
      </c>
    </row>
    <row r="73" spans="1:11" x14ac:dyDescent="0.2">
      <c r="A73" s="207" t="s">
        <v>1877</v>
      </c>
      <c r="B73" s="191" t="s">
        <v>889</v>
      </c>
      <c r="C73" s="191" t="s">
        <v>1014</v>
      </c>
      <c r="D73" s="208">
        <v>7349</v>
      </c>
      <c r="E73" s="208">
        <v>7609</v>
      </c>
      <c r="G73" s="237" t="s">
        <v>1122</v>
      </c>
      <c r="H73" s="191" t="s">
        <v>1123</v>
      </c>
      <c r="I73" s="191" t="s">
        <v>1582</v>
      </c>
      <c r="J73" s="191" t="s">
        <v>1656</v>
      </c>
      <c r="K73" s="191" t="s">
        <v>1570</v>
      </c>
    </row>
    <row r="74" spans="1:11" x14ac:dyDescent="0.2">
      <c r="A74" s="207" t="s">
        <v>1878</v>
      </c>
      <c r="B74" s="191" t="s">
        <v>892</v>
      </c>
      <c r="C74" s="191" t="s">
        <v>1014</v>
      </c>
      <c r="D74" s="208">
        <v>69725</v>
      </c>
      <c r="E74" s="208">
        <v>72230</v>
      </c>
      <c r="G74" s="237" t="s">
        <v>1114</v>
      </c>
      <c r="H74" s="191" t="s">
        <v>1121</v>
      </c>
      <c r="I74" s="191" t="s">
        <v>1582</v>
      </c>
      <c r="J74" s="191" t="s">
        <v>1656</v>
      </c>
      <c r="K74" s="191" t="s">
        <v>1654</v>
      </c>
    </row>
    <row r="75" spans="1:11" x14ac:dyDescent="0.2">
      <c r="A75" s="207" t="s">
        <v>1879</v>
      </c>
      <c r="B75" s="191" t="s">
        <v>894</v>
      </c>
      <c r="C75" s="191" t="s">
        <v>808</v>
      </c>
      <c r="D75" s="208">
        <v>15890</v>
      </c>
      <c r="E75" s="208">
        <v>16792</v>
      </c>
      <c r="G75" s="237" t="s">
        <v>1124</v>
      </c>
      <c r="H75" s="191" t="s">
        <v>1125</v>
      </c>
      <c r="I75" s="191" t="s">
        <v>1582</v>
      </c>
      <c r="J75" s="191" t="s">
        <v>1656</v>
      </c>
      <c r="K75" s="191" t="s">
        <v>1571</v>
      </c>
    </row>
    <row r="76" spans="1:11" x14ac:dyDescent="0.2">
      <c r="A76" s="207" t="s">
        <v>1880</v>
      </c>
      <c r="B76" s="191" t="s">
        <v>895</v>
      </c>
      <c r="C76" s="191" t="s">
        <v>761</v>
      </c>
      <c r="D76" s="208">
        <v>3783</v>
      </c>
      <c r="E76" s="208">
        <v>3791</v>
      </c>
      <c r="I76" s="191" t="s">
        <v>1582</v>
      </c>
      <c r="J76" s="191" t="s">
        <v>1656</v>
      </c>
      <c r="K76" s="191" t="s">
        <v>1572</v>
      </c>
    </row>
    <row r="77" spans="1:11" x14ac:dyDescent="0.2">
      <c r="A77" s="207" t="s">
        <v>1881</v>
      </c>
      <c r="B77" s="191" t="s">
        <v>896</v>
      </c>
      <c r="C77" s="191" t="s">
        <v>779</v>
      </c>
      <c r="D77" s="208">
        <v>3122</v>
      </c>
      <c r="E77" s="208">
        <v>3095</v>
      </c>
      <c r="I77" s="191" t="s">
        <v>1582</v>
      </c>
      <c r="J77" s="191" t="s">
        <v>1656</v>
      </c>
      <c r="K77" s="191" t="s">
        <v>1655</v>
      </c>
    </row>
    <row r="78" spans="1:11" x14ac:dyDescent="0.2">
      <c r="A78" s="207" t="s">
        <v>1882</v>
      </c>
      <c r="B78" s="191" t="s">
        <v>897</v>
      </c>
      <c r="C78" s="191" t="s">
        <v>756</v>
      </c>
      <c r="D78" s="208">
        <v>27777</v>
      </c>
      <c r="E78" s="208">
        <v>28102</v>
      </c>
      <c r="I78" s="191" t="s">
        <v>1582</v>
      </c>
      <c r="J78" s="191" t="s">
        <v>1657</v>
      </c>
      <c r="K78" s="191" t="s">
        <v>1658</v>
      </c>
    </row>
    <row r="79" spans="1:11" x14ac:dyDescent="0.2">
      <c r="A79" s="207" t="s">
        <v>1883</v>
      </c>
      <c r="B79" s="191" t="s">
        <v>898</v>
      </c>
      <c r="C79" s="191" t="s">
        <v>808</v>
      </c>
      <c r="D79" s="208">
        <v>32960</v>
      </c>
      <c r="E79" s="208">
        <v>31965</v>
      </c>
      <c r="I79" s="191" t="s">
        <v>1582</v>
      </c>
      <c r="J79" s="191" t="s">
        <v>1657</v>
      </c>
      <c r="K79" s="191" t="s">
        <v>1659</v>
      </c>
    </row>
    <row r="80" spans="1:11" x14ac:dyDescent="0.2">
      <c r="A80" s="207" t="s">
        <v>1884</v>
      </c>
      <c r="B80" s="191" t="s">
        <v>824</v>
      </c>
      <c r="C80" s="191" t="s">
        <v>758</v>
      </c>
      <c r="D80" s="208">
        <v>14278</v>
      </c>
      <c r="E80" s="208">
        <v>16431</v>
      </c>
      <c r="I80" s="191" t="s">
        <v>1582</v>
      </c>
      <c r="J80" s="191" t="s">
        <v>1657</v>
      </c>
      <c r="K80" s="191" t="s">
        <v>1660</v>
      </c>
    </row>
    <row r="81" spans="1:11" x14ac:dyDescent="0.2">
      <c r="A81" s="207" t="s">
        <v>1885</v>
      </c>
      <c r="B81" s="191" t="s">
        <v>900</v>
      </c>
      <c r="C81" s="191" t="s">
        <v>809</v>
      </c>
      <c r="D81" s="208">
        <v>5643</v>
      </c>
      <c r="E81" s="208">
        <v>5086</v>
      </c>
      <c r="I81" s="191" t="s">
        <v>1582</v>
      </c>
      <c r="J81" s="191" t="s">
        <v>1657</v>
      </c>
      <c r="K81" s="191" t="s">
        <v>1661</v>
      </c>
    </row>
    <row r="82" spans="1:11" x14ac:dyDescent="0.2">
      <c r="A82" s="207" t="s">
        <v>1886</v>
      </c>
      <c r="B82" s="191" t="s">
        <v>901</v>
      </c>
      <c r="C82" s="191" t="s">
        <v>779</v>
      </c>
      <c r="D82" s="208">
        <v>3033</v>
      </c>
      <c r="E82" s="208">
        <v>3515</v>
      </c>
      <c r="I82" s="191" t="s">
        <v>1582</v>
      </c>
      <c r="J82" s="191" t="s">
        <v>1657</v>
      </c>
      <c r="K82" s="191" t="s">
        <v>1573</v>
      </c>
    </row>
    <row r="83" spans="1:11" x14ac:dyDescent="0.2">
      <c r="A83" s="207" t="s">
        <v>1887</v>
      </c>
      <c r="B83" s="191" t="s">
        <v>903</v>
      </c>
      <c r="C83" s="191" t="s">
        <v>756</v>
      </c>
      <c r="D83" s="208">
        <v>36778</v>
      </c>
      <c r="E83" s="208">
        <v>37186</v>
      </c>
      <c r="I83" s="191" t="s">
        <v>1582</v>
      </c>
      <c r="J83" s="191" t="s">
        <v>1657</v>
      </c>
      <c r="K83" s="191" t="s">
        <v>1662</v>
      </c>
    </row>
    <row r="84" spans="1:11" x14ac:dyDescent="0.2">
      <c r="A84" s="207" t="s">
        <v>1888</v>
      </c>
      <c r="B84" s="191" t="s">
        <v>918</v>
      </c>
      <c r="C84" s="191" t="s">
        <v>761</v>
      </c>
      <c r="D84" s="208">
        <v>80365</v>
      </c>
      <c r="E84" s="208">
        <v>87690</v>
      </c>
      <c r="I84" s="191" t="s">
        <v>1582</v>
      </c>
      <c r="J84" s="191" t="s">
        <v>1663</v>
      </c>
      <c r="K84" s="191" t="s">
        <v>1664</v>
      </c>
    </row>
    <row r="85" spans="1:11" x14ac:dyDescent="0.2">
      <c r="A85" s="207" t="s">
        <v>1889</v>
      </c>
      <c r="B85" s="191" t="s">
        <v>919</v>
      </c>
      <c r="C85" s="191" t="s">
        <v>809</v>
      </c>
      <c r="D85" s="208">
        <v>15126</v>
      </c>
      <c r="E85" s="208">
        <v>14997</v>
      </c>
      <c r="I85" s="191" t="s">
        <v>1582</v>
      </c>
      <c r="J85" s="191" t="s">
        <v>1663</v>
      </c>
      <c r="K85" s="191" t="s">
        <v>1574</v>
      </c>
    </row>
    <row r="86" spans="1:11" x14ac:dyDescent="0.2">
      <c r="A86" s="207" t="s">
        <v>1890</v>
      </c>
      <c r="B86" s="191" t="s">
        <v>920</v>
      </c>
      <c r="C86" s="191" t="s">
        <v>758</v>
      </c>
      <c r="D86" s="208">
        <v>38396</v>
      </c>
      <c r="E86" s="208">
        <v>38955</v>
      </c>
      <c r="I86" s="191" t="s">
        <v>1582</v>
      </c>
      <c r="J86" s="191" t="s">
        <v>1663</v>
      </c>
      <c r="K86" s="191" t="s">
        <v>1575</v>
      </c>
    </row>
    <row r="87" spans="1:11" x14ac:dyDescent="0.2">
      <c r="A87" s="207" t="s">
        <v>1891</v>
      </c>
      <c r="B87" s="191" t="s">
        <v>921</v>
      </c>
      <c r="C87" s="191" t="s">
        <v>756</v>
      </c>
      <c r="D87" s="208">
        <v>19506</v>
      </c>
      <c r="E87" s="208">
        <v>21245</v>
      </c>
      <c r="I87" s="191" t="s">
        <v>1582</v>
      </c>
      <c r="J87" s="191" t="s">
        <v>1665</v>
      </c>
      <c r="K87" s="191" t="s">
        <v>1666</v>
      </c>
    </row>
    <row r="88" spans="1:11" x14ac:dyDescent="0.2">
      <c r="A88" s="207" t="s">
        <v>1892</v>
      </c>
      <c r="B88" s="191" t="s">
        <v>922</v>
      </c>
      <c r="C88" s="191" t="s">
        <v>758</v>
      </c>
      <c r="D88" s="208">
        <v>16579</v>
      </c>
      <c r="E88" s="208">
        <v>16705</v>
      </c>
      <c r="I88" s="191" t="s">
        <v>1582</v>
      </c>
      <c r="J88" s="191" t="s">
        <v>1665</v>
      </c>
      <c r="K88" s="191" t="s">
        <v>1667</v>
      </c>
    </row>
    <row r="89" spans="1:11" x14ac:dyDescent="0.2">
      <c r="A89" s="207" t="s">
        <v>1893</v>
      </c>
      <c r="B89" s="191" t="s">
        <v>924</v>
      </c>
      <c r="C89" s="191" t="s">
        <v>770</v>
      </c>
      <c r="D89" s="208">
        <v>17257</v>
      </c>
      <c r="E89" s="208">
        <v>16603</v>
      </c>
      <c r="I89" s="191" t="s">
        <v>1582</v>
      </c>
      <c r="J89" s="191" t="s">
        <v>1665</v>
      </c>
      <c r="K89" s="191" t="s">
        <v>1668</v>
      </c>
    </row>
    <row r="90" spans="1:11" x14ac:dyDescent="0.2">
      <c r="A90" s="207" t="s">
        <v>1894</v>
      </c>
      <c r="B90" s="191" t="s">
        <v>923</v>
      </c>
      <c r="C90" s="191" t="s">
        <v>756</v>
      </c>
      <c r="D90" s="208">
        <v>3703</v>
      </c>
      <c r="E90" s="208">
        <v>4072</v>
      </c>
      <c r="I90" s="191" t="s">
        <v>1582</v>
      </c>
      <c r="J90" s="191" t="s">
        <v>1665</v>
      </c>
      <c r="K90" s="191" t="s">
        <v>1669</v>
      </c>
    </row>
    <row r="91" spans="1:11" x14ac:dyDescent="0.2">
      <c r="A91" s="207" t="s">
        <v>1895</v>
      </c>
      <c r="B91" s="191" t="s">
        <v>925</v>
      </c>
      <c r="C91" s="191" t="s">
        <v>770</v>
      </c>
      <c r="D91" s="208">
        <v>7005</v>
      </c>
      <c r="E91" s="208">
        <v>7302</v>
      </c>
      <c r="I91" s="191" t="s">
        <v>1582</v>
      </c>
      <c r="J91" s="191" t="s">
        <v>1665</v>
      </c>
      <c r="K91" s="191" t="s">
        <v>1670</v>
      </c>
    </row>
    <row r="92" spans="1:11" x14ac:dyDescent="0.2">
      <c r="A92" s="207" t="s">
        <v>1896</v>
      </c>
      <c r="B92" s="191" t="s">
        <v>926</v>
      </c>
      <c r="C92" s="191" t="s">
        <v>811</v>
      </c>
      <c r="D92" s="208">
        <v>41278</v>
      </c>
      <c r="E92" s="208">
        <v>39839</v>
      </c>
      <c r="I92" s="191" t="s">
        <v>1582</v>
      </c>
      <c r="J92" s="191" t="s">
        <v>1665</v>
      </c>
      <c r="K92" s="191" t="s">
        <v>1671</v>
      </c>
    </row>
    <row r="93" spans="1:11" x14ac:dyDescent="0.2">
      <c r="A93" s="207" t="s">
        <v>1897</v>
      </c>
      <c r="B93" s="191" t="s">
        <v>927</v>
      </c>
      <c r="C93" s="191" t="s">
        <v>756</v>
      </c>
      <c r="D93" s="208">
        <v>10317</v>
      </c>
      <c r="E93" s="208">
        <v>11039</v>
      </c>
      <c r="I93" s="191" t="s">
        <v>1582</v>
      </c>
      <c r="J93" s="191" t="s">
        <v>1672</v>
      </c>
      <c r="K93" s="191" t="s">
        <v>1576</v>
      </c>
    </row>
    <row r="94" spans="1:11" x14ac:dyDescent="0.2">
      <c r="A94" s="207" t="s">
        <v>1898</v>
      </c>
      <c r="B94" s="191" t="s">
        <v>928</v>
      </c>
      <c r="C94" s="191" t="s">
        <v>808</v>
      </c>
      <c r="D94" s="208">
        <v>141322</v>
      </c>
      <c r="E94" s="208">
        <v>150190</v>
      </c>
      <c r="I94" s="191" t="s">
        <v>1582</v>
      </c>
      <c r="J94" s="191" t="s">
        <v>1673</v>
      </c>
      <c r="K94" s="191" t="s">
        <v>1577</v>
      </c>
    </row>
    <row r="95" spans="1:11" x14ac:dyDescent="0.2">
      <c r="A95" s="207" t="s">
        <v>1899</v>
      </c>
      <c r="B95" s="191" t="s">
        <v>929</v>
      </c>
      <c r="C95" s="191" t="s">
        <v>761</v>
      </c>
      <c r="D95" s="208">
        <v>42009</v>
      </c>
      <c r="E95" s="208">
        <v>44353</v>
      </c>
      <c r="I95" s="191" t="s">
        <v>1582</v>
      </c>
      <c r="J95" s="191" t="s">
        <v>1673</v>
      </c>
      <c r="K95" s="191" t="s">
        <v>1674</v>
      </c>
    </row>
    <row r="96" spans="1:11" x14ac:dyDescent="0.2">
      <c r="A96" s="207" t="s">
        <v>1900</v>
      </c>
      <c r="B96" s="191" t="s">
        <v>930</v>
      </c>
      <c r="C96" s="191" t="s">
        <v>761</v>
      </c>
      <c r="D96" s="208">
        <v>9608</v>
      </c>
      <c r="E96" s="208">
        <v>9647</v>
      </c>
      <c r="I96" s="191" t="s">
        <v>1582</v>
      </c>
      <c r="J96" s="191" t="s">
        <v>1675</v>
      </c>
      <c r="K96" s="191" t="s">
        <v>1676</v>
      </c>
    </row>
    <row r="97" spans="1:11" x14ac:dyDescent="0.2">
      <c r="A97" s="207" t="s">
        <v>1901</v>
      </c>
      <c r="B97" s="191" t="s">
        <v>931</v>
      </c>
      <c r="C97" s="191" t="s">
        <v>785</v>
      </c>
      <c r="D97" s="208">
        <v>20961</v>
      </c>
      <c r="E97" s="208">
        <v>22758</v>
      </c>
      <c r="I97" s="191" t="s">
        <v>1582</v>
      </c>
      <c r="J97" s="191" t="s">
        <v>1675</v>
      </c>
      <c r="K97" s="191" t="s">
        <v>1677</v>
      </c>
    </row>
    <row r="98" spans="1:11" x14ac:dyDescent="0.2">
      <c r="A98" s="207" t="s">
        <v>1902</v>
      </c>
      <c r="B98" s="191" t="s">
        <v>932</v>
      </c>
      <c r="C98" s="191" t="s">
        <v>759</v>
      </c>
      <c r="D98" s="208">
        <v>549442</v>
      </c>
      <c r="E98" s="208">
        <v>727750</v>
      </c>
      <c r="I98" s="191" t="s">
        <v>1582</v>
      </c>
      <c r="J98" s="191" t="s">
        <v>1675</v>
      </c>
      <c r="K98" s="191" t="s">
        <v>1678</v>
      </c>
    </row>
    <row r="99" spans="1:11" x14ac:dyDescent="0.2">
      <c r="A99" s="207" t="s">
        <v>1903</v>
      </c>
      <c r="B99" s="191" t="s">
        <v>899</v>
      </c>
      <c r="C99" s="191" t="s">
        <v>759</v>
      </c>
      <c r="D99" s="208">
        <v>664193</v>
      </c>
      <c r="E99" s="208">
        <v>687127</v>
      </c>
      <c r="I99" s="191" t="s">
        <v>1582</v>
      </c>
      <c r="J99" s="191" t="s">
        <v>1675</v>
      </c>
      <c r="K99" s="191" t="s">
        <v>1578</v>
      </c>
    </row>
    <row r="100" spans="1:11" x14ac:dyDescent="0.2">
      <c r="A100" s="207" t="s">
        <v>1904</v>
      </c>
      <c r="B100" s="191" t="s">
        <v>933</v>
      </c>
      <c r="C100" s="191" t="s">
        <v>758</v>
      </c>
      <c r="D100" s="208">
        <v>10310</v>
      </c>
      <c r="E100" s="208">
        <v>11219</v>
      </c>
      <c r="I100" s="191" t="s">
        <v>1582</v>
      </c>
      <c r="J100" s="191" t="s">
        <v>1679</v>
      </c>
      <c r="K100" s="191" t="s">
        <v>1680</v>
      </c>
    </row>
    <row r="101" spans="1:11" x14ac:dyDescent="0.2">
      <c r="A101" s="207" t="s">
        <v>1905</v>
      </c>
      <c r="B101" s="191" t="s">
        <v>934</v>
      </c>
      <c r="C101" s="191" t="s">
        <v>804</v>
      </c>
      <c r="D101" s="208">
        <v>35824</v>
      </c>
      <c r="E101" s="208">
        <v>36316</v>
      </c>
      <c r="I101" s="191" t="s">
        <v>1582</v>
      </c>
      <c r="J101" s="191" t="s">
        <v>1679</v>
      </c>
      <c r="K101" s="191" t="s">
        <v>1681</v>
      </c>
    </row>
    <row r="102" spans="1:11" x14ac:dyDescent="0.2">
      <c r="A102" s="207" t="s">
        <v>1906</v>
      </c>
      <c r="B102" s="191" t="s">
        <v>935</v>
      </c>
      <c r="C102" s="191" t="s">
        <v>759</v>
      </c>
      <c r="D102" s="208">
        <v>536111</v>
      </c>
      <c r="E102" s="208">
        <v>569913</v>
      </c>
      <c r="I102" s="191" t="s">
        <v>1582</v>
      </c>
      <c r="J102" s="191" t="s">
        <v>1679</v>
      </c>
      <c r="K102" s="191" t="s">
        <v>1682</v>
      </c>
    </row>
    <row r="103" spans="1:11" x14ac:dyDescent="0.2">
      <c r="A103" s="207" t="s">
        <v>1907</v>
      </c>
      <c r="B103" s="191" t="s">
        <v>936</v>
      </c>
      <c r="C103" s="191" t="s">
        <v>770</v>
      </c>
      <c r="D103" s="208">
        <v>5960</v>
      </c>
      <c r="E103" s="208">
        <v>5961</v>
      </c>
      <c r="I103" s="191" t="s">
        <v>1683</v>
      </c>
      <c r="J103" s="191" t="s">
        <v>1684</v>
      </c>
      <c r="K103" s="191" t="s">
        <v>1685</v>
      </c>
    </row>
    <row r="104" spans="1:11" x14ac:dyDescent="0.2">
      <c r="A104" s="207" t="s">
        <v>1908</v>
      </c>
      <c r="B104" s="191" t="s">
        <v>937</v>
      </c>
      <c r="C104" s="191" t="s">
        <v>758</v>
      </c>
      <c r="D104" s="208">
        <v>7256</v>
      </c>
      <c r="E104" s="208">
        <v>7565</v>
      </c>
      <c r="I104" s="191" t="s">
        <v>1683</v>
      </c>
      <c r="J104" s="191" t="s">
        <v>1684</v>
      </c>
      <c r="K104" s="191" t="s">
        <v>1686</v>
      </c>
    </row>
    <row r="105" spans="1:11" x14ac:dyDescent="0.2">
      <c r="A105" s="207" t="s">
        <v>1909</v>
      </c>
      <c r="B105" s="191" t="s">
        <v>938</v>
      </c>
      <c r="C105" s="191" t="s">
        <v>779</v>
      </c>
      <c r="D105" s="208">
        <v>4412</v>
      </c>
      <c r="E105" s="208">
        <v>4180</v>
      </c>
      <c r="I105" s="191" t="s">
        <v>1683</v>
      </c>
      <c r="J105" s="191" t="s">
        <v>1687</v>
      </c>
      <c r="K105" s="191" t="s">
        <v>1688</v>
      </c>
    </row>
    <row r="106" spans="1:11" x14ac:dyDescent="0.2">
      <c r="A106" s="207" t="s">
        <v>1910</v>
      </c>
      <c r="B106" s="191" t="s">
        <v>939</v>
      </c>
      <c r="C106" s="191" t="s">
        <v>767</v>
      </c>
      <c r="D106" s="208">
        <v>23171</v>
      </c>
      <c r="E106" s="208">
        <v>23573</v>
      </c>
      <c r="I106" s="191" t="s">
        <v>1683</v>
      </c>
      <c r="J106" s="191" t="s">
        <v>1687</v>
      </c>
      <c r="K106" s="191" t="s">
        <v>1689</v>
      </c>
    </row>
    <row r="107" spans="1:11" x14ac:dyDescent="0.2">
      <c r="A107" s="207" t="s">
        <v>1911</v>
      </c>
      <c r="B107" s="191" t="s">
        <v>940</v>
      </c>
      <c r="C107" s="191" t="s">
        <v>770</v>
      </c>
      <c r="D107" s="208">
        <v>4229</v>
      </c>
      <c r="E107" s="208">
        <v>5482</v>
      </c>
      <c r="I107" s="191" t="s">
        <v>1683</v>
      </c>
      <c r="J107" s="191" t="s">
        <v>1687</v>
      </c>
      <c r="K107" s="191" t="s">
        <v>1690</v>
      </c>
    </row>
    <row r="108" spans="1:11" x14ac:dyDescent="0.2">
      <c r="A108" s="207" t="s">
        <v>1912</v>
      </c>
      <c r="B108" s="191" t="s">
        <v>941</v>
      </c>
      <c r="C108" s="191" t="s">
        <v>785</v>
      </c>
      <c r="D108" s="208">
        <v>6156</v>
      </c>
      <c r="E108" s="208">
        <v>6702</v>
      </c>
      <c r="I108" s="191" t="s">
        <v>1683</v>
      </c>
      <c r="J108" s="191" t="s">
        <v>1691</v>
      </c>
      <c r="K108" s="191" t="s">
        <v>1692</v>
      </c>
    </row>
    <row r="109" spans="1:11" x14ac:dyDescent="0.2">
      <c r="A109" s="207" t="s">
        <v>1913</v>
      </c>
      <c r="B109" s="191" t="s">
        <v>942</v>
      </c>
      <c r="C109" s="191" t="s">
        <v>758</v>
      </c>
      <c r="D109" s="208">
        <v>34182</v>
      </c>
      <c r="E109" s="208">
        <v>37518</v>
      </c>
      <c r="I109" s="191" t="s">
        <v>1683</v>
      </c>
      <c r="J109" s="191" t="s">
        <v>1691</v>
      </c>
      <c r="K109" s="191" t="s">
        <v>1579</v>
      </c>
    </row>
    <row r="110" spans="1:11" x14ac:dyDescent="0.2">
      <c r="A110" s="207" t="s">
        <v>1914</v>
      </c>
      <c r="B110" s="191" t="s">
        <v>943</v>
      </c>
      <c r="C110" s="191" t="s">
        <v>811</v>
      </c>
      <c r="D110" s="208">
        <v>17325</v>
      </c>
      <c r="E110" s="208">
        <v>19069</v>
      </c>
      <c r="I110" s="191" t="s">
        <v>1683</v>
      </c>
      <c r="J110" s="191" t="s">
        <v>1691</v>
      </c>
      <c r="K110" s="191" t="s">
        <v>1693</v>
      </c>
    </row>
    <row r="111" spans="1:11" x14ac:dyDescent="0.2">
      <c r="A111" s="207" t="s">
        <v>1915</v>
      </c>
      <c r="B111" s="191" t="s">
        <v>944</v>
      </c>
      <c r="C111" s="191" t="s">
        <v>770</v>
      </c>
      <c r="D111" s="208">
        <v>13446</v>
      </c>
      <c r="E111" s="208">
        <v>13799</v>
      </c>
      <c r="I111" s="191" t="s">
        <v>1683</v>
      </c>
      <c r="J111" s="191" t="s">
        <v>1691</v>
      </c>
      <c r="K111" s="191" t="s">
        <v>1580</v>
      </c>
    </row>
    <row r="112" spans="1:11" x14ac:dyDescent="0.2">
      <c r="A112" s="207" t="s">
        <v>1916</v>
      </c>
      <c r="B112" s="191" t="s">
        <v>945</v>
      </c>
      <c r="C112" s="191" t="s">
        <v>808</v>
      </c>
      <c r="D112" s="208">
        <v>6924</v>
      </c>
      <c r="E112" s="208">
        <v>6627</v>
      </c>
      <c r="I112" s="191" t="s">
        <v>1683</v>
      </c>
      <c r="J112" s="191" t="s">
        <v>1694</v>
      </c>
      <c r="K112" s="191" t="s">
        <v>1695</v>
      </c>
    </row>
    <row r="113" spans="1:5" x14ac:dyDescent="0.2">
      <c r="A113" s="207" t="s">
        <v>1917</v>
      </c>
      <c r="B113" s="191" t="s">
        <v>946</v>
      </c>
      <c r="C113" s="191" t="s">
        <v>785</v>
      </c>
      <c r="D113" s="208">
        <v>5389</v>
      </c>
      <c r="E113" s="208">
        <v>6151</v>
      </c>
    </row>
    <row r="114" spans="1:5" x14ac:dyDescent="0.2">
      <c r="A114" s="207" t="s">
        <v>1918</v>
      </c>
      <c r="B114" s="191" t="s">
        <v>890</v>
      </c>
      <c r="C114" s="191" t="s">
        <v>758</v>
      </c>
      <c r="D114" s="208">
        <v>16105</v>
      </c>
      <c r="E114" s="208">
        <v>16548</v>
      </c>
    </row>
    <row r="115" spans="1:5" x14ac:dyDescent="0.2">
      <c r="A115" s="207" t="s">
        <v>1919</v>
      </c>
      <c r="B115" s="191" t="s">
        <v>947</v>
      </c>
      <c r="C115" s="191" t="s">
        <v>756</v>
      </c>
      <c r="D115" s="208">
        <v>17824</v>
      </c>
      <c r="E115" s="208">
        <v>19063</v>
      </c>
    </row>
    <row r="116" spans="1:5" x14ac:dyDescent="0.2">
      <c r="A116" s="207" t="s">
        <v>1920</v>
      </c>
      <c r="B116" s="191" t="s">
        <v>948</v>
      </c>
      <c r="C116" s="191" t="s">
        <v>779</v>
      </c>
      <c r="D116" s="208">
        <v>5417</v>
      </c>
      <c r="E116" s="208">
        <v>5525</v>
      </c>
    </row>
    <row r="117" spans="1:5" x14ac:dyDescent="0.2">
      <c r="A117" s="207" t="s">
        <v>1921</v>
      </c>
      <c r="B117" s="191" t="s">
        <v>949</v>
      </c>
      <c r="C117" s="191" t="s">
        <v>1014</v>
      </c>
      <c r="D117" s="208">
        <v>20257</v>
      </c>
      <c r="E117" s="208">
        <v>20088</v>
      </c>
    </row>
    <row r="118" spans="1:5" x14ac:dyDescent="0.2">
      <c r="A118" s="207" t="s">
        <v>1922</v>
      </c>
      <c r="B118" s="191" t="s">
        <v>781</v>
      </c>
      <c r="C118" s="191" t="s">
        <v>808</v>
      </c>
      <c r="D118" s="208">
        <v>4110</v>
      </c>
      <c r="E118" s="208">
        <v>4388</v>
      </c>
    </row>
    <row r="119" spans="1:5" x14ac:dyDescent="0.2">
      <c r="A119" s="207" t="s">
        <v>1923</v>
      </c>
      <c r="B119" s="191" t="s">
        <v>951</v>
      </c>
      <c r="C119" s="191" t="s">
        <v>801</v>
      </c>
      <c r="D119" s="208">
        <v>22586</v>
      </c>
      <c r="E119" s="208">
        <v>22394</v>
      </c>
    </row>
    <row r="120" spans="1:5" x14ac:dyDescent="0.2">
      <c r="A120" s="207" t="s">
        <v>1924</v>
      </c>
      <c r="B120" s="191" t="s">
        <v>952</v>
      </c>
      <c r="C120" s="191" t="s">
        <v>756</v>
      </c>
      <c r="D120" s="208">
        <v>28205</v>
      </c>
      <c r="E120" s="208">
        <v>30472</v>
      </c>
    </row>
    <row r="121" spans="1:5" x14ac:dyDescent="0.2">
      <c r="A121" s="207" t="s">
        <v>1925</v>
      </c>
      <c r="B121" s="191" t="s">
        <v>953</v>
      </c>
      <c r="C121" s="191" t="s">
        <v>759</v>
      </c>
      <c r="D121" s="208">
        <v>1332272</v>
      </c>
      <c r="E121" s="208">
        <v>1476491</v>
      </c>
    </row>
    <row r="122" spans="1:5" x14ac:dyDescent="0.2">
      <c r="A122" s="207" t="s">
        <v>1926</v>
      </c>
      <c r="B122" s="191" t="s">
        <v>954</v>
      </c>
      <c r="C122" s="191" t="s">
        <v>758</v>
      </c>
      <c r="D122" s="208">
        <v>29190</v>
      </c>
      <c r="E122" s="208">
        <v>33713</v>
      </c>
    </row>
    <row r="123" spans="1:5" x14ac:dyDescent="0.2">
      <c r="A123" s="207" t="s">
        <v>1927</v>
      </c>
      <c r="B123" s="191" t="s">
        <v>955</v>
      </c>
      <c r="C123" s="191" t="s">
        <v>758</v>
      </c>
      <c r="D123" s="208">
        <v>7027</v>
      </c>
      <c r="E123" s="208">
        <v>7466</v>
      </c>
    </row>
    <row r="124" spans="1:5" x14ac:dyDescent="0.2">
      <c r="A124" s="207" t="s">
        <v>1928</v>
      </c>
      <c r="B124" s="191" t="s">
        <v>956</v>
      </c>
      <c r="C124" s="191" t="s">
        <v>810</v>
      </c>
      <c r="D124" s="208">
        <v>17893</v>
      </c>
      <c r="E124" s="208">
        <v>19279</v>
      </c>
    </row>
    <row r="125" spans="1:5" x14ac:dyDescent="0.2">
      <c r="A125" s="207" t="s">
        <v>1929</v>
      </c>
      <c r="B125" s="191" t="s">
        <v>958</v>
      </c>
      <c r="C125" s="191" t="s">
        <v>759</v>
      </c>
      <c r="D125" s="208">
        <v>68519</v>
      </c>
      <c r="E125" s="208">
        <v>64806</v>
      </c>
    </row>
    <row r="126" spans="1:5" x14ac:dyDescent="0.2">
      <c r="A126" s="207" t="s">
        <v>1930</v>
      </c>
      <c r="B126" s="191" t="s">
        <v>891</v>
      </c>
      <c r="C126" s="191" t="s">
        <v>808</v>
      </c>
      <c r="D126" s="208">
        <v>18952</v>
      </c>
      <c r="E126" s="208">
        <v>18341</v>
      </c>
    </row>
    <row r="127" spans="1:5" x14ac:dyDescent="0.2">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25">
      <c r="A2">
        <f>FU!B6</f>
        <v>705000</v>
      </c>
      <c r="B2" t="str">
        <f>FU!F6</f>
        <v>Jocotepec</v>
      </c>
      <c r="C2" t="str">
        <f>FU!B9</f>
        <v>Municipal</v>
      </c>
      <c r="D2" t="str">
        <f>FU!I9</f>
        <v>Sí</v>
      </c>
      <c r="E2" t="str">
        <f>FU!L9</f>
        <v>Gobierno</v>
      </c>
      <c r="F2" t="str">
        <f>FU!R9</f>
        <v>Ejecutivo</v>
      </c>
      <c r="G2" t="str">
        <f>FU!X9</f>
        <v>Dependencia</v>
      </c>
      <c r="H2">
        <f>FU!B11</f>
        <v>46521</v>
      </c>
      <c r="I2">
        <f>FU!I11</f>
        <v>47105</v>
      </c>
      <c r="J2" t="str">
        <f>FU!P11</f>
        <v>Sureste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313511132</v>
      </c>
      <c r="CC2" t="e">
        <f>FU!AB80</f>
        <v>#DIV/0!</v>
      </c>
      <c r="CD2">
        <f>FU!AD80</f>
        <v>0</v>
      </c>
      <c r="CE2">
        <f>FU!U84</f>
        <v>2</v>
      </c>
      <c r="CF2">
        <f>FU!W85</f>
        <v>127752553</v>
      </c>
      <c r="CG2">
        <f>FU!W87</f>
        <v>0</v>
      </c>
      <c r="CH2" t="e">
        <f>FU!AB84</f>
        <v>#DIV/0!</v>
      </c>
      <c r="CI2">
        <f>FU!AD84</f>
        <v>0</v>
      </c>
      <c r="CJ2">
        <f>FU!U88</f>
        <v>2</v>
      </c>
      <c r="CK2">
        <f>FU!W89</f>
        <v>64113507</v>
      </c>
      <c r="CL2">
        <f>FU!W91</f>
        <v>0</v>
      </c>
      <c r="CM2" t="e">
        <f>FU!AB88</f>
        <v>#DIV/0!</v>
      </c>
      <c r="CN2">
        <f>FU!AD88</f>
        <v>0</v>
      </c>
      <c r="CO2">
        <f>FU!U92</f>
        <v>0</v>
      </c>
      <c r="CP2" t="str">
        <f>FU!W92</f>
        <v>N/A</v>
      </c>
      <c r="CQ2" t="str">
        <f>FU!AB92</f>
        <v>N/A</v>
      </c>
      <c r="CR2">
        <f>FU!AD92</f>
        <v>0</v>
      </c>
      <c r="CS2">
        <f>FU!U96</f>
        <v>2</v>
      </c>
      <c r="CT2">
        <f>FU!U97</f>
        <v>2</v>
      </c>
      <c r="CU2">
        <f>FU!U98</f>
        <v>2</v>
      </c>
      <c r="CV2">
        <f>FU!X96</f>
        <v>322916466</v>
      </c>
      <c r="CW2">
        <f>FU!X97</f>
        <v>332603960</v>
      </c>
      <c r="CX2">
        <f>FU!X98</f>
        <v>342582080</v>
      </c>
      <c r="CY2">
        <f>FU!AB96</f>
        <v>3.0000000127587079E-2</v>
      </c>
      <c r="CZ2">
        <f>FU!AB97</f>
        <v>3.0000000061935594E-2</v>
      </c>
      <c r="DA2">
        <f>FU!AB98</f>
        <v>3.0000003607894454E-2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249397625</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322916466</v>
      </c>
      <c r="ED2">
        <f>FU!X120</f>
        <v>332603960</v>
      </c>
      <c r="EE2">
        <f>FU!X121</f>
        <v>342582080</v>
      </c>
      <c r="EF2">
        <f>FU!AB119</f>
        <v>3.0000000127587079E-2</v>
      </c>
      <c r="EG2">
        <f>FU!AB120</f>
        <v>3.0000000061935594E-2</v>
      </c>
      <c r="EH2">
        <f>FU!AB121</f>
        <v>3.0000003607894454E-2</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313511132</v>
      </c>
      <c r="FJ2">
        <f>FU!W143</f>
        <v>308707330</v>
      </c>
      <c r="FK2" s="239">
        <f>FU!AB140</f>
        <v>4803802</v>
      </c>
      <c r="FL2">
        <f>FU!AD140</f>
        <v>0</v>
      </c>
      <c r="FM2">
        <f>FU!U144</f>
        <v>1</v>
      </c>
      <c r="FN2">
        <f>FU!W145</f>
        <v>313511132</v>
      </c>
      <c r="FO2">
        <f>FU!W147</f>
        <v>100000</v>
      </c>
      <c r="FP2">
        <f>FU!AB144</f>
        <v>3.1896794018784633E-4</v>
      </c>
      <c r="FQ2">
        <f>FU!AD144</f>
        <v>0</v>
      </c>
      <c r="FR2" t="e">
        <f>FU!U148</f>
        <v>#DIV/0!</v>
      </c>
      <c r="FS2">
        <f>FU!W149</f>
        <v>0</v>
      </c>
      <c r="FT2">
        <f>FU!W151</f>
        <v>95203332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SI</v>
      </c>
      <c r="GV2" t="str">
        <f>FU!AH181</f>
        <v>SI</v>
      </c>
      <c r="GW2" t="str">
        <f>FU!AK180</f>
        <v>SI</v>
      </c>
      <c r="GX2" t="str">
        <f>FU!AK181</f>
        <v>SI</v>
      </c>
      <c r="GY2" t="str">
        <f>FU!AB182</f>
        <v>SI</v>
      </c>
      <c r="GZ2" t="str">
        <f>FU!AE182</f>
        <v>SI</v>
      </c>
      <c r="HA2" t="str">
        <f>FU!AH182</f>
        <v>SI</v>
      </c>
      <c r="HB2" t="str">
        <f>FU!AK182</f>
        <v>NO</v>
      </c>
      <c r="HC2" s="299">
        <f>FU!V184</f>
        <v>0</v>
      </c>
      <c r="HD2">
        <f>FU!AB184</f>
        <v>313511132</v>
      </c>
      <c r="HE2" t="e">
        <f>FU!AH184</f>
        <v>#DIV/0!</v>
      </c>
      <c r="HF2">
        <f>FU!AB186</f>
        <v>6655.5807663729965</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'CRI-M'!P7</f>
        <v>48315375</v>
      </c>
    </row>
    <row r="5" spans="1:221" x14ac:dyDescent="0.25">
      <c r="A5">
        <v>1100</v>
      </c>
      <c r="B5" t="s">
        <v>509</v>
      </c>
      <c r="D5" s="109">
        <f>'CRI-M'!P8</f>
        <v>56868</v>
      </c>
    </row>
    <row r="6" spans="1:221" x14ac:dyDescent="0.25">
      <c r="A6">
        <v>1101</v>
      </c>
      <c r="B6" t="s">
        <v>432</v>
      </c>
      <c r="C6">
        <v>11</v>
      </c>
      <c r="D6" s="109">
        <f>'CRI-M'!P9</f>
        <v>56868</v>
      </c>
    </row>
    <row r="7" spans="1:221" x14ac:dyDescent="0.25">
      <c r="A7">
        <v>1200</v>
      </c>
      <c r="B7" t="s">
        <v>510</v>
      </c>
      <c r="D7" s="109">
        <f>'CRI-M'!P10</f>
        <v>46828861</v>
      </c>
    </row>
    <row r="8" spans="1:221" x14ac:dyDescent="0.25">
      <c r="A8">
        <v>1201</v>
      </c>
      <c r="B8" t="s">
        <v>433</v>
      </c>
      <c r="C8">
        <v>11</v>
      </c>
      <c r="D8" s="109">
        <f>'CRI-M'!P11</f>
        <v>29080231</v>
      </c>
    </row>
    <row r="9" spans="1:221" x14ac:dyDescent="0.25">
      <c r="A9">
        <v>1202</v>
      </c>
      <c r="B9" t="s">
        <v>511</v>
      </c>
      <c r="C9">
        <v>11</v>
      </c>
      <c r="D9" s="109">
        <f>'CRI-M'!P12</f>
        <v>15861467</v>
      </c>
    </row>
    <row r="10" spans="1:221" x14ac:dyDescent="0.25">
      <c r="A10">
        <v>1203</v>
      </c>
      <c r="B10" t="s">
        <v>434</v>
      </c>
      <c r="C10">
        <v>11</v>
      </c>
      <c r="D10" s="109">
        <f>'CRI-M'!P13</f>
        <v>1887163</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1429646</v>
      </c>
    </row>
    <row r="16" spans="1:221" x14ac:dyDescent="0.25">
      <c r="A16">
        <v>1701</v>
      </c>
      <c r="B16" t="s">
        <v>435</v>
      </c>
      <c r="C16">
        <v>11</v>
      </c>
      <c r="D16" s="109">
        <f>'CRI-M'!P19</f>
        <v>1298146</v>
      </c>
    </row>
    <row r="17" spans="1:4" x14ac:dyDescent="0.25">
      <c r="A17">
        <v>1702</v>
      </c>
      <c r="B17" t="s">
        <v>517</v>
      </c>
      <c r="C17">
        <v>11</v>
      </c>
      <c r="D17" s="109">
        <f>'CRI-M'!P20</f>
        <v>0</v>
      </c>
    </row>
    <row r="18" spans="1:4" x14ac:dyDescent="0.25">
      <c r="A18">
        <v>1703</v>
      </c>
      <c r="B18" t="s">
        <v>436</v>
      </c>
      <c r="C18">
        <v>11</v>
      </c>
      <c r="D18" s="109">
        <f>'CRI-M'!P21</f>
        <v>11500</v>
      </c>
    </row>
    <row r="19" spans="1:4" x14ac:dyDescent="0.25">
      <c r="A19">
        <v>1704</v>
      </c>
      <c r="B19" t="s">
        <v>518</v>
      </c>
      <c r="C19">
        <v>11</v>
      </c>
      <c r="D19" s="109">
        <f>'CRI-M'!P22</f>
        <v>120000</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250000</v>
      </c>
    </row>
    <row r="30" spans="1:4" x14ac:dyDescent="0.25">
      <c r="A30">
        <v>3100</v>
      </c>
      <c r="B30" t="s">
        <v>525</v>
      </c>
      <c r="D30" s="109">
        <f>'CRI-M'!P35</f>
        <v>250000</v>
      </c>
    </row>
    <row r="31" spans="1:4" x14ac:dyDescent="0.25">
      <c r="A31">
        <v>3101</v>
      </c>
      <c r="B31" t="s">
        <v>525</v>
      </c>
      <c r="C31">
        <v>11</v>
      </c>
      <c r="D31" s="109">
        <f>'CRI-M'!P36</f>
        <v>250000</v>
      </c>
    </row>
    <row r="32" spans="1:4" x14ac:dyDescent="0.25">
      <c r="A32">
        <v>4000</v>
      </c>
      <c r="B32" t="s">
        <v>440</v>
      </c>
      <c r="D32" s="109">
        <f>'CRI-M'!P39</f>
        <v>58370097</v>
      </c>
    </row>
    <row r="33" spans="1:4" x14ac:dyDescent="0.25">
      <c r="A33">
        <v>4100</v>
      </c>
      <c r="B33" t="s">
        <v>526</v>
      </c>
      <c r="D33" s="109">
        <f>'CRI-M'!P40</f>
        <v>6358610</v>
      </c>
    </row>
    <row r="34" spans="1:4" x14ac:dyDescent="0.25">
      <c r="A34">
        <v>4101</v>
      </c>
      <c r="B34" t="s">
        <v>527</v>
      </c>
      <c r="C34">
        <v>11</v>
      </c>
      <c r="D34" s="109">
        <f>'CRI-M'!P41</f>
        <v>4465610</v>
      </c>
    </row>
    <row r="35" spans="1:4" x14ac:dyDescent="0.25">
      <c r="A35">
        <v>4102</v>
      </c>
      <c r="B35" t="s">
        <v>528</v>
      </c>
      <c r="C35">
        <v>11</v>
      </c>
      <c r="D35" s="109">
        <f>'CRI-M'!P42</f>
        <v>30000</v>
      </c>
    </row>
    <row r="36" spans="1:4" x14ac:dyDescent="0.25">
      <c r="A36">
        <v>4103</v>
      </c>
      <c r="B36" t="s">
        <v>529</v>
      </c>
      <c r="C36">
        <v>11</v>
      </c>
      <c r="D36" s="109">
        <f>'CRI-M'!P43</f>
        <v>1558000</v>
      </c>
    </row>
    <row r="37" spans="1:4" x14ac:dyDescent="0.25">
      <c r="A37">
        <v>4104</v>
      </c>
      <c r="B37" t="s">
        <v>530</v>
      </c>
      <c r="C37">
        <v>11</v>
      </c>
      <c r="D37" s="109">
        <f>'CRI-M'!P44</f>
        <v>305000</v>
      </c>
    </row>
    <row r="38" spans="1:4" x14ac:dyDescent="0.25">
      <c r="A38">
        <v>4200</v>
      </c>
      <c r="B38" t="s">
        <v>531</v>
      </c>
      <c r="D38" s="109">
        <f>'CRI-M'!P45</f>
        <v>0</v>
      </c>
    </row>
    <row r="39" spans="1:4" x14ac:dyDescent="0.25">
      <c r="A39">
        <v>4300</v>
      </c>
      <c r="B39" t="s">
        <v>532</v>
      </c>
      <c r="D39" s="109">
        <f>'CRI-M'!P46</f>
        <v>49004166</v>
      </c>
    </row>
    <row r="40" spans="1:4" x14ac:dyDescent="0.25">
      <c r="A40">
        <v>4301</v>
      </c>
      <c r="B40" t="s">
        <v>533</v>
      </c>
      <c r="C40">
        <v>11</v>
      </c>
      <c r="D40" s="109">
        <f>'CRI-M'!P47</f>
        <v>5447000</v>
      </c>
    </row>
    <row r="41" spans="1:4" x14ac:dyDescent="0.25">
      <c r="A41">
        <v>4302</v>
      </c>
      <c r="B41" t="s">
        <v>534</v>
      </c>
      <c r="C41">
        <v>11</v>
      </c>
      <c r="D41" s="109">
        <f>'CRI-M'!P48</f>
        <v>1638000</v>
      </c>
    </row>
    <row r="42" spans="1:4" x14ac:dyDescent="0.25">
      <c r="A42">
        <v>4303</v>
      </c>
      <c r="B42" t="s">
        <v>535</v>
      </c>
      <c r="C42">
        <v>11</v>
      </c>
      <c r="D42" s="109">
        <f>'CRI-M'!P49</f>
        <v>7120000</v>
      </c>
    </row>
    <row r="43" spans="1:4" x14ac:dyDescent="0.25">
      <c r="A43">
        <v>4304</v>
      </c>
      <c r="B43" t="s">
        <v>536</v>
      </c>
      <c r="C43">
        <v>11</v>
      </c>
      <c r="D43" s="109">
        <f>'CRI-M'!P50</f>
        <v>0</v>
      </c>
    </row>
    <row r="44" spans="1:4" x14ac:dyDescent="0.25">
      <c r="A44">
        <v>4305</v>
      </c>
      <c r="B44" t="s">
        <v>537</v>
      </c>
      <c r="C44">
        <v>11</v>
      </c>
      <c r="D44" s="109">
        <f>'CRI-M'!P51</f>
        <v>295000</v>
      </c>
    </row>
    <row r="45" spans="1:4" x14ac:dyDescent="0.25">
      <c r="A45">
        <v>4306</v>
      </c>
      <c r="B45" t="s">
        <v>538</v>
      </c>
      <c r="C45">
        <v>11</v>
      </c>
      <c r="D45" s="109">
        <f>'CRI-M'!P52</f>
        <v>5615000</v>
      </c>
    </row>
    <row r="46" spans="1:4" x14ac:dyDescent="0.25">
      <c r="A46">
        <v>4307</v>
      </c>
      <c r="B46" t="s">
        <v>539</v>
      </c>
      <c r="C46">
        <v>11</v>
      </c>
      <c r="D46" s="109">
        <f>'CRI-M'!P53</f>
        <v>0</v>
      </c>
    </row>
    <row r="47" spans="1:4" x14ac:dyDescent="0.25">
      <c r="A47">
        <v>4308</v>
      </c>
      <c r="B47" t="s">
        <v>540</v>
      </c>
      <c r="C47">
        <v>11</v>
      </c>
      <c r="D47" s="109">
        <f>'CRI-M'!P54</f>
        <v>4652500</v>
      </c>
    </row>
    <row r="48" spans="1:4" x14ac:dyDescent="0.25">
      <c r="A48">
        <v>4309</v>
      </c>
      <c r="B48" t="s">
        <v>541</v>
      </c>
      <c r="C48">
        <v>11</v>
      </c>
      <c r="D48" s="109">
        <f>'CRI-M'!P55</f>
        <v>71000</v>
      </c>
    </row>
    <row r="49" spans="1:4" x14ac:dyDescent="0.25">
      <c r="A49">
        <v>4310</v>
      </c>
      <c r="B49" t="s">
        <v>542</v>
      </c>
      <c r="C49">
        <v>11</v>
      </c>
      <c r="D49" s="109">
        <f>'CRI-M'!P56</f>
        <v>19817666</v>
      </c>
    </row>
    <row r="50" spans="1:4" x14ac:dyDescent="0.25">
      <c r="A50">
        <v>4311</v>
      </c>
      <c r="B50" t="s">
        <v>543</v>
      </c>
      <c r="C50">
        <v>11</v>
      </c>
      <c r="D50" s="109">
        <f>'CRI-M'!P57</f>
        <v>955000</v>
      </c>
    </row>
    <row r="51" spans="1:4" x14ac:dyDescent="0.25">
      <c r="A51">
        <v>4312</v>
      </c>
      <c r="B51" t="s">
        <v>544</v>
      </c>
      <c r="C51">
        <v>11</v>
      </c>
      <c r="D51" s="109">
        <f>'CRI-M'!P58</f>
        <v>225000</v>
      </c>
    </row>
    <row r="52" spans="1:4" x14ac:dyDescent="0.25">
      <c r="A52">
        <v>4313</v>
      </c>
      <c r="B52" t="s">
        <v>545</v>
      </c>
      <c r="C52">
        <v>11</v>
      </c>
      <c r="D52" s="109">
        <f>'CRI-M'!P59</f>
        <v>1760000</v>
      </c>
    </row>
    <row r="53" spans="1:4" x14ac:dyDescent="0.25">
      <c r="A53">
        <v>4314</v>
      </c>
      <c r="B53" t="s">
        <v>546</v>
      </c>
      <c r="C53">
        <v>11</v>
      </c>
      <c r="D53" s="109">
        <f>'CRI-M'!P60</f>
        <v>1408000</v>
      </c>
    </row>
    <row r="54" spans="1:4" x14ac:dyDescent="0.25">
      <c r="A54">
        <v>4400</v>
      </c>
      <c r="B54" t="s">
        <v>547</v>
      </c>
      <c r="D54" s="109">
        <f>'CRI-M'!P61</f>
        <v>395486</v>
      </c>
    </row>
    <row r="55" spans="1:4" x14ac:dyDescent="0.25">
      <c r="A55">
        <v>4401</v>
      </c>
      <c r="B55" t="s">
        <v>547</v>
      </c>
      <c r="C55">
        <v>11</v>
      </c>
      <c r="D55" s="109">
        <f>'CRI-M'!P62</f>
        <v>395486</v>
      </c>
    </row>
    <row r="56" spans="1:4" x14ac:dyDescent="0.25">
      <c r="A56">
        <v>4500</v>
      </c>
      <c r="B56" t="s">
        <v>548</v>
      </c>
      <c r="D56" s="109">
        <f>'CRI-M'!P63</f>
        <v>2611835</v>
      </c>
    </row>
    <row r="57" spans="1:4" x14ac:dyDescent="0.25">
      <c r="A57">
        <v>4501</v>
      </c>
      <c r="B57" t="s">
        <v>435</v>
      </c>
      <c r="C57">
        <v>11</v>
      </c>
      <c r="D57" s="109">
        <f>'CRI-M'!P64</f>
        <v>1101835</v>
      </c>
    </row>
    <row r="58" spans="1:4" x14ac:dyDescent="0.25">
      <c r="A58">
        <v>4502</v>
      </c>
      <c r="B58" t="s">
        <v>517</v>
      </c>
      <c r="C58">
        <v>11</v>
      </c>
      <c r="D58" s="109">
        <f>'CRI-M'!P65</f>
        <v>0</v>
      </c>
    </row>
    <row r="59" spans="1:4" x14ac:dyDescent="0.25">
      <c r="A59">
        <v>4503</v>
      </c>
      <c r="B59" t="s">
        <v>436</v>
      </c>
      <c r="C59">
        <v>11</v>
      </c>
      <c r="D59" s="109">
        <f>'CRI-M'!P66</f>
        <v>1200000</v>
      </c>
    </row>
    <row r="60" spans="1:4" x14ac:dyDescent="0.25">
      <c r="A60">
        <v>4504</v>
      </c>
      <c r="B60" t="s">
        <v>518</v>
      </c>
      <c r="C60">
        <v>11</v>
      </c>
      <c r="D60" s="109">
        <f>'CRI-M'!P67</f>
        <v>310000</v>
      </c>
    </row>
    <row r="61" spans="1:4" x14ac:dyDescent="0.25">
      <c r="A61">
        <v>4509</v>
      </c>
      <c r="B61" t="s">
        <v>437</v>
      </c>
      <c r="C61">
        <v>11</v>
      </c>
      <c r="D61" s="109">
        <f>'CRI-M'!P68</f>
        <v>0</v>
      </c>
    </row>
    <row r="62" spans="1:4" x14ac:dyDescent="0.25">
      <c r="A62">
        <v>5000</v>
      </c>
      <c r="B62" t="s">
        <v>441</v>
      </c>
      <c r="D62" s="109">
        <f>'CRI-M'!P71</f>
        <v>5304797</v>
      </c>
    </row>
    <row r="63" spans="1:4" x14ac:dyDescent="0.25">
      <c r="A63">
        <v>5100</v>
      </c>
      <c r="B63" t="s">
        <v>501</v>
      </c>
      <c r="D63" s="109">
        <f>'CRI-M'!P72</f>
        <v>5304797</v>
      </c>
    </row>
    <row r="64" spans="1:4" x14ac:dyDescent="0.25">
      <c r="A64">
        <v>5101</v>
      </c>
      <c r="B64" t="s">
        <v>549</v>
      </c>
      <c r="C64">
        <v>11</v>
      </c>
      <c r="D64" s="109">
        <f>'CRI-M'!P73</f>
        <v>120000</v>
      </c>
    </row>
    <row r="65" spans="1:4" x14ac:dyDescent="0.25">
      <c r="A65">
        <v>5102</v>
      </c>
      <c r="B65" t="s">
        <v>442</v>
      </c>
      <c r="C65">
        <v>11</v>
      </c>
      <c r="D65" s="109">
        <f>'CRI-M'!P74</f>
        <v>5184797</v>
      </c>
    </row>
    <row r="66" spans="1:4" x14ac:dyDescent="0.25">
      <c r="A66">
        <v>5200</v>
      </c>
      <c r="B66" t="s">
        <v>550</v>
      </c>
      <c r="D66" s="109">
        <f>'CRI-M'!P75</f>
        <v>0</v>
      </c>
    </row>
    <row r="67" spans="1:4" x14ac:dyDescent="0.25">
      <c r="A67">
        <v>6000</v>
      </c>
      <c r="B67" t="s">
        <v>443</v>
      </c>
      <c r="D67" s="109">
        <f>'CRI-M'!P78</f>
        <v>400000</v>
      </c>
    </row>
    <row r="68" spans="1:4" x14ac:dyDescent="0.25">
      <c r="A68">
        <v>6100</v>
      </c>
      <c r="B68" t="s">
        <v>502</v>
      </c>
      <c r="D68" s="109">
        <f>'CRI-M'!P79</f>
        <v>400000</v>
      </c>
    </row>
    <row r="69" spans="1:4" x14ac:dyDescent="0.25">
      <c r="A69">
        <v>6101</v>
      </c>
      <c r="B69" t="s">
        <v>551</v>
      </c>
      <c r="C69">
        <v>11</v>
      </c>
      <c r="D69" s="109">
        <f>'CRI-M'!P80</f>
        <v>0</v>
      </c>
    </row>
    <row r="70" spans="1:4" x14ac:dyDescent="0.25">
      <c r="A70">
        <v>6102</v>
      </c>
      <c r="B70" t="s">
        <v>552</v>
      </c>
      <c r="C70">
        <v>11</v>
      </c>
      <c r="D70" s="109">
        <f>'CRI-M'!P81</f>
        <v>0</v>
      </c>
    </row>
    <row r="71" spans="1:4" x14ac:dyDescent="0.25">
      <c r="A71">
        <v>6103</v>
      </c>
      <c r="B71" t="s">
        <v>553</v>
      </c>
      <c r="C71">
        <v>11</v>
      </c>
      <c r="D71" s="109">
        <f>'CRI-M'!P82</f>
        <v>400000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200870863</v>
      </c>
    </row>
    <row r="96" spans="1:4" x14ac:dyDescent="0.25">
      <c r="A96">
        <v>8100</v>
      </c>
      <c r="B96" t="s">
        <v>568</v>
      </c>
      <c r="D96" s="109">
        <f>'CRI-M'!P109</f>
        <v>133374128</v>
      </c>
    </row>
    <row r="97" spans="1:4" x14ac:dyDescent="0.25">
      <c r="A97">
        <v>8101</v>
      </c>
      <c r="B97" t="s">
        <v>569</v>
      </c>
      <c r="C97">
        <v>15</v>
      </c>
      <c r="D97" s="109">
        <f>'CRI-M'!P110</f>
        <v>74477214</v>
      </c>
    </row>
    <row r="98" spans="1:4" x14ac:dyDescent="0.25">
      <c r="A98">
        <v>8102</v>
      </c>
      <c r="B98" t="s">
        <v>570</v>
      </c>
      <c r="C98">
        <v>15</v>
      </c>
      <c r="D98" s="109">
        <f>'CRI-M'!P111</f>
        <v>16195950</v>
      </c>
    </row>
    <row r="99" spans="1:4" x14ac:dyDescent="0.25">
      <c r="A99">
        <v>8103</v>
      </c>
      <c r="B99" t="s">
        <v>571</v>
      </c>
      <c r="C99">
        <v>15</v>
      </c>
      <c r="D99" s="109">
        <f>'CRI-M'!P112</f>
        <v>4777810</v>
      </c>
    </row>
    <row r="100" spans="1:4" x14ac:dyDescent="0.25">
      <c r="A100">
        <v>8104</v>
      </c>
      <c r="B100" t="s">
        <v>572</v>
      </c>
      <c r="C100">
        <v>15</v>
      </c>
      <c r="D100" s="109">
        <f>'CRI-M'!P113</f>
        <v>338302</v>
      </c>
    </row>
    <row r="101" spans="1:4" x14ac:dyDescent="0.25">
      <c r="A101">
        <v>8105</v>
      </c>
      <c r="B101" t="s">
        <v>573</v>
      </c>
      <c r="C101">
        <v>15</v>
      </c>
      <c r="D101" s="109">
        <f>'CRI-M'!P114</f>
        <v>0</v>
      </c>
    </row>
    <row r="102" spans="1:4" x14ac:dyDescent="0.25">
      <c r="A102">
        <v>8106</v>
      </c>
      <c r="B102" t="s">
        <v>574</v>
      </c>
      <c r="C102">
        <v>15</v>
      </c>
      <c r="D102" s="109">
        <f>'CRI-M'!P115</f>
        <v>22146665</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3004000</v>
      </c>
    </row>
    <row r="106" spans="1:4" x14ac:dyDescent="0.25">
      <c r="A106">
        <v>8110</v>
      </c>
      <c r="B106" t="s">
        <v>578</v>
      </c>
      <c r="C106">
        <v>15</v>
      </c>
      <c r="D106" s="109">
        <f>'CRI-M'!P119</f>
        <v>3429384</v>
      </c>
    </row>
    <row r="107" spans="1:4" x14ac:dyDescent="0.25">
      <c r="A107">
        <v>8111</v>
      </c>
      <c r="B107" t="s">
        <v>579</v>
      </c>
      <c r="C107">
        <v>15</v>
      </c>
      <c r="D107" s="109">
        <f>'CRI-M'!P120</f>
        <v>0</v>
      </c>
    </row>
    <row r="108" spans="1:4" x14ac:dyDescent="0.25">
      <c r="A108">
        <v>8112</v>
      </c>
      <c r="B108" t="s">
        <v>580</v>
      </c>
      <c r="C108">
        <v>16</v>
      </c>
      <c r="D108" s="109">
        <f>'CRI-M'!P121</f>
        <v>9004803</v>
      </c>
    </row>
    <row r="109" spans="1:4" x14ac:dyDescent="0.25">
      <c r="A109">
        <v>8200</v>
      </c>
      <c r="B109" t="s">
        <v>581</v>
      </c>
      <c r="D109" s="109">
        <f>'CRI-M'!P122</f>
        <v>64113507</v>
      </c>
    </row>
    <row r="110" spans="1:4" x14ac:dyDescent="0.25">
      <c r="A110">
        <v>8201</v>
      </c>
      <c r="B110" t="s">
        <v>582</v>
      </c>
      <c r="C110">
        <v>25</v>
      </c>
      <c r="D110" s="109">
        <f>'CRI-M'!P123</f>
        <v>18681999</v>
      </c>
    </row>
    <row r="111" spans="1:4" x14ac:dyDescent="0.25">
      <c r="A111">
        <v>8202</v>
      </c>
      <c r="B111" t="s">
        <v>583</v>
      </c>
      <c r="C111">
        <v>25</v>
      </c>
      <c r="D111" s="109">
        <f>'CRI-M'!P124</f>
        <v>45431508</v>
      </c>
    </row>
    <row r="112" spans="1:4" x14ac:dyDescent="0.25">
      <c r="A112">
        <v>8300</v>
      </c>
      <c r="B112" t="s">
        <v>584</v>
      </c>
      <c r="D112" s="109">
        <f>'CRI-M'!P125</f>
        <v>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0</v>
      </c>
    </row>
    <row r="119" spans="1:4" x14ac:dyDescent="0.25">
      <c r="A119">
        <v>8400</v>
      </c>
      <c r="B119" t="s">
        <v>444</v>
      </c>
      <c r="D119" s="109">
        <f>'CRI-M'!P132</f>
        <v>3383228</v>
      </c>
    </row>
    <row r="120" spans="1:4" x14ac:dyDescent="0.25">
      <c r="A120">
        <v>8401</v>
      </c>
      <c r="B120" t="s">
        <v>588</v>
      </c>
      <c r="C120">
        <v>15</v>
      </c>
      <c r="D120" s="109">
        <f>'CRI-M'!P133</f>
        <v>47</v>
      </c>
    </row>
    <row r="121" spans="1:4" x14ac:dyDescent="0.25">
      <c r="A121">
        <v>8402</v>
      </c>
      <c r="B121" t="s">
        <v>589</v>
      </c>
      <c r="C121">
        <v>15</v>
      </c>
      <c r="D121" s="109">
        <f>'CRI-M'!P134</f>
        <v>338302</v>
      </c>
    </row>
    <row r="122" spans="1:4" x14ac:dyDescent="0.25">
      <c r="A122">
        <v>8403</v>
      </c>
      <c r="B122" t="s">
        <v>590</v>
      </c>
      <c r="C122">
        <v>15</v>
      </c>
      <c r="D122" s="109">
        <f>'CRI-M'!P135</f>
        <v>2044879</v>
      </c>
    </row>
    <row r="123" spans="1:4" x14ac:dyDescent="0.25">
      <c r="A123">
        <v>8404</v>
      </c>
      <c r="B123" t="s">
        <v>591</v>
      </c>
      <c r="C123">
        <v>15</v>
      </c>
      <c r="D123" s="109">
        <f>'CRI-M'!P136</f>
        <v>0</v>
      </c>
    </row>
    <row r="124" spans="1:4" x14ac:dyDescent="0.25">
      <c r="A124">
        <v>8405</v>
      </c>
      <c r="B124" t="s">
        <v>592</v>
      </c>
      <c r="C124">
        <v>15</v>
      </c>
      <c r="D124" s="109">
        <f>'CRI-M'!P137</f>
        <v>1000000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313511132</v>
      </c>
    </row>
    <row r="150" spans="1:4" x14ac:dyDescent="0.25">
      <c r="B150" t="s">
        <v>1542</v>
      </c>
      <c r="D150" s="109">
        <f>'CRI-M'!P163</f>
        <v>0</v>
      </c>
    </row>
    <row r="151" spans="1:4" x14ac:dyDescent="0.25">
      <c r="B151" t="s">
        <v>1543</v>
      </c>
      <c r="D151" s="109">
        <f>'CRI-M'!P164</f>
        <v>0</v>
      </c>
    </row>
    <row r="152" spans="1:4" x14ac:dyDescent="0.25">
      <c r="B152" t="s">
        <v>1544</v>
      </c>
      <c r="D152" s="109">
        <f>'CRI-M'!P165</f>
        <v>0</v>
      </c>
    </row>
    <row r="153" spans="1:4" x14ac:dyDescent="0.25">
      <c r="B153" t="s">
        <v>1542</v>
      </c>
      <c r="D153" s="109">
        <f>'CRI-M'!P166</f>
        <v>0</v>
      </c>
    </row>
    <row r="154" spans="1:4" x14ac:dyDescent="0.25">
      <c r="B154" t="s">
        <v>1545</v>
      </c>
      <c r="D154" s="109">
        <f>'CRI-M'!P167</f>
        <v>0</v>
      </c>
    </row>
    <row r="155" spans="1:4" x14ac:dyDescent="0.25">
      <c r="B155" t="s">
        <v>1546</v>
      </c>
      <c r="D155" s="109">
        <f>'CRI-M'!P168</f>
        <v>0</v>
      </c>
    </row>
    <row r="156" spans="1:4" x14ac:dyDescent="0.25">
      <c r="B156" t="s">
        <v>1547</v>
      </c>
      <c r="D156" s="109">
        <f>'CRI-M'!P169</f>
        <v>0</v>
      </c>
    </row>
    <row r="157" spans="1:4" x14ac:dyDescent="0.25">
      <c r="B157" t="s">
        <v>1545</v>
      </c>
      <c r="D157" s="109">
        <f>'CRI-M'!P170</f>
        <v>0</v>
      </c>
    </row>
    <row r="158" spans="1:4" x14ac:dyDescent="0.25">
      <c r="B158" t="s">
        <v>1548</v>
      </c>
      <c r="D158" s="109">
        <f>'CRI-M'!P171</f>
        <v>0</v>
      </c>
    </row>
    <row r="159" spans="1:4" x14ac:dyDescent="0.25">
      <c r="B159" t="s">
        <v>1549</v>
      </c>
      <c r="D159" s="109">
        <f>'CRI-M'!P172</f>
        <v>313511132</v>
      </c>
    </row>
    <row r="160" spans="1:4" x14ac:dyDescent="0.25">
      <c r="A160" t="s">
        <v>504</v>
      </c>
      <c r="D160" s="109">
        <f>'CRI-M'!P162</f>
        <v>313511132</v>
      </c>
    </row>
    <row r="161" spans="1:4" x14ac:dyDescent="0.25">
      <c r="A161">
        <v>1000</v>
      </c>
      <c r="B161" t="s">
        <v>19</v>
      </c>
      <c r="D161" s="109">
        <f>'COG-M'!P7</f>
        <v>95203332</v>
      </c>
    </row>
    <row r="162" spans="1:4" x14ac:dyDescent="0.25">
      <c r="A162">
        <v>1100</v>
      </c>
      <c r="B162" t="s">
        <v>20</v>
      </c>
      <c r="D162" s="109">
        <f>'COG-M'!P8</f>
        <v>53940564</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0</v>
      </c>
    </row>
    <row r="168" spans="1:4" x14ac:dyDescent="0.25">
      <c r="C168">
        <v>16</v>
      </c>
      <c r="D168" s="109">
        <f>'COG-M'!P14</f>
        <v>3342648</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50597916</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22319569</v>
      </c>
    </row>
    <row r="195" spans="1:4" x14ac:dyDescent="0.25">
      <c r="A195">
        <v>121</v>
      </c>
      <c r="B195" t="s">
        <v>25</v>
      </c>
      <c r="C195">
        <v>11</v>
      </c>
      <c r="D195" s="109">
        <f>'COG-M'!P41</f>
        <v>3000000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19319569</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14538199</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9532532</v>
      </c>
    </row>
    <row r="242" spans="1:4" x14ac:dyDescent="0.25">
      <c r="C242">
        <v>16</v>
      </c>
      <c r="D242" s="109">
        <f>'COG-M'!P88</f>
        <v>0</v>
      </c>
    </row>
    <row r="243" spans="1:4" x14ac:dyDescent="0.25">
      <c r="C243">
        <v>17</v>
      </c>
      <c r="D243" s="109">
        <f>'COG-M'!P89</f>
        <v>0</v>
      </c>
    </row>
    <row r="244" spans="1:4" x14ac:dyDescent="0.25">
      <c r="C244">
        <v>25</v>
      </c>
      <c r="D244" s="109">
        <f>'COG-M'!P90</f>
        <v>2405667</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2500000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0</v>
      </c>
    </row>
    <row r="252" spans="1:4" x14ac:dyDescent="0.25">
      <c r="C252">
        <v>16</v>
      </c>
      <c r="D252" s="109">
        <f>'COG-M'!P98</f>
        <v>0</v>
      </c>
    </row>
    <row r="253" spans="1:4" x14ac:dyDescent="0.25">
      <c r="C253">
        <v>17</v>
      </c>
      <c r="D253" s="109">
        <f>'COG-M'!P99</f>
        <v>0</v>
      </c>
    </row>
    <row r="254" spans="1:4" x14ac:dyDescent="0.25">
      <c r="C254">
        <v>25</v>
      </c>
      <c r="D254" s="109">
        <f>'COG-M'!P100</f>
        <v>100000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405000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405000</v>
      </c>
    </row>
    <row r="328" spans="1:4" x14ac:dyDescent="0.25">
      <c r="C328">
        <v>26</v>
      </c>
      <c r="D328" s="109">
        <f>'COG-M'!P174</f>
        <v>0</v>
      </c>
    </row>
    <row r="329" spans="1:4" x14ac:dyDescent="0.25">
      <c r="C329">
        <v>27</v>
      </c>
      <c r="D329" s="109">
        <f>'COG-M'!P175</f>
        <v>0</v>
      </c>
    </row>
    <row r="330" spans="1:4" x14ac:dyDescent="0.25">
      <c r="A330">
        <v>1500</v>
      </c>
      <c r="B330" t="s">
        <v>43</v>
      </c>
      <c r="D330" s="109">
        <f>'COG-M'!P176</f>
        <v>3000000</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2000000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0</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1000000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1000000</v>
      </c>
    </row>
    <row r="403" spans="1:4" x14ac:dyDescent="0.25">
      <c r="A403">
        <v>171</v>
      </c>
      <c r="B403" t="s">
        <v>53</v>
      </c>
      <c r="C403">
        <v>11</v>
      </c>
      <c r="D403" s="109">
        <f>'COG-M'!P249</f>
        <v>650000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350000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52180000</v>
      </c>
    </row>
    <row r="424" spans="1:4" x14ac:dyDescent="0.25">
      <c r="A424">
        <v>2100</v>
      </c>
      <c r="B424" t="s">
        <v>56</v>
      </c>
      <c r="D424" s="109">
        <f>'COG-M'!P270</f>
        <v>4195000</v>
      </c>
    </row>
    <row r="425" spans="1:4" x14ac:dyDescent="0.25">
      <c r="A425">
        <v>211</v>
      </c>
      <c r="B425" t="s">
        <v>57</v>
      </c>
      <c r="C425">
        <v>11</v>
      </c>
      <c r="D425" s="109">
        <f>'COG-M'!P271</f>
        <v>1980000</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0</v>
      </c>
    </row>
    <row r="430" spans="1:4" x14ac:dyDescent="0.25">
      <c r="C430">
        <v>16</v>
      </c>
      <c r="D430" s="109">
        <f>'COG-M'!P276</f>
        <v>0</v>
      </c>
    </row>
    <row r="431" spans="1:4" x14ac:dyDescent="0.25">
      <c r="C431">
        <v>17</v>
      </c>
      <c r="D431" s="109">
        <f>'COG-M'!P277</f>
        <v>0</v>
      </c>
    </row>
    <row r="432" spans="1:4" x14ac:dyDescent="0.25">
      <c r="C432">
        <v>25</v>
      </c>
      <c r="D432" s="109">
        <f>'COG-M'!P278</f>
        <v>20000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70000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30000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5000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10000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1060000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40000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800000</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180000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2150000</v>
      </c>
    </row>
    <row r="506" spans="1:4" x14ac:dyDescent="0.25">
      <c r="A506">
        <v>221</v>
      </c>
      <c r="B506" t="s">
        <v>66</v>
      </c>
      <c r="C506">
        <v>11</v>
      </c>
      <c r="D506" s="109">
        <f>'COG-M'!P352</f>
        <v>1870000</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0</v>
      </c>
    </row>
    <row r="511" spans="1:4" x14ac:dyDescent="0.25">
      <c r="C511">
        <v>16</v>
      </c>
      <c r="D511" s="109">
        <f>'COG-M'!P357</f>
        <v>0</v>
      </c>
    </row>
    <row r="512" spans="1:4" x14ac:dyDescent="0.25">
      <c r="C512">
        <v>17</v>
      </c>
      <c r="D512" s="109">
        <f>'COG-M'!P358</f>
        <v>0</v>
      </c>
    </row>
    <row r="513" spans="1:4" x14ac:dyDescent="0.25">
      <c r="C513">
        <v>25</v>
      </c>
      <c r="D513" s="109">
        <f>'COG-M'!P359</f>
        <v>130000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150000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5550000</v>
      </c>
    </row>
    <row r="547" spans="1:4" x14ac:dyDescent="0.25">
      <c r="A547">
        <v>241</v>
      </c>
      <c r="B547" t="s">
        <v>80</v>
      </c>
      <c r="C547">
        <v>11</v>
      </c>
      <c r="D547" s="109">
        <f>'COG-M'!P393</f>
        <v>150000</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200000</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130000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20000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600000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0</v>
      </c>
    </row>
    <row r="602" spans="1:4" x14ac:dyDescent="0.25">
      <c r="C602">
        <v>16</v>
      </c>
      <c r="D602" s="109">
        <f>'COG-M'!P448</f>
        <v>0</v>
      </c>
    </row>
    <row r="603" spans="1:4" x14ac:dyDescent="0.25">
      <c r="C603">
        <v>17</v>
      </c>
      <c r="D603" s="109">
        <f>'COG-M'!P449</f>
        <v>0</v>
      </c>
    </row>
    <row r="604" spans="1:4" x14ac:dyDescent="0.25">
      <c r="C604">
        <v>25</v>
      </c>
      <c r="D604" s="109">
        <f>'COG-M'!P450</f>
        <v>1200000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80000</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20000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150000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2740000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0</v>
      </c>
    </row>
    <row r="634" spans="1:4" x14ac:dyDescent="0.25">
      <c r="C634">
        <v>25</v>
      </c>
      <c r="D634" s="109">
        <f>'COG-M'!P480</f>
        <v>260000</v>
      </c>
    </row>
    <row r="635" spans="1:4" x14ac:dyDescent="0.25">
      <c r="C635">
        <v>26</v>
      </c>
      <c r="D635" s="109">
        <f>'COG-M'!P481</f>
        <v>0</v>
      </c>
    </row>
    <row r="636" spans="1:4" x14ac:dyDescent="0.25">
      <c r="C636">
        <v>27</v>
      </c>
      <c r="D636" s="109">
        <f>'COG-M'!P482</f>
        <v>0</v>
      </c>
    </row>
    <row r="637" spans="1:4" x14ac:dyDescent="0.25">
      <c r="A637">
        <v>2500</v>
      </c>
      <c r="B637" t="s">
        <v>89</v>
      </c>
      <c r="D637" s="109">
        <f>'COG-M'!P483</f>
        <v>11940000</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80000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7500000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0</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3500000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10000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850000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24000000</v>
      </c>
    </row>
    <row r="709" spans="1:4" x14ac:dyDescent="0.25">
      <c r="A709">
        <v>261</v>
      </c>
      <c r="B709" t="s">
        <v>98</v>
      </c>
      <c r="C709">
        <v>11</v>
      </c>
      <c r="D709" s="109">
        <f>'COG-M'!P555</f>
        <v>1902323</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14097677</v>
      </c>
    </row>
    <row r="714" spans="1:4" x14ac:dyDescent="0.25">
      <c r="C714">
        <v>16</v>
      </c>
      <c r="D714" s="109">
        <f>'COG-M'!P560</f>
        <v>0</v>
      </c>
    </row>
    <row r="715" spans="1:4" x14ac:dyDescent="0.25">
      <c r="C715">
        <v>17</v>
      </c>
      <c r="D715" s="109">
        <f>'COG-M'!P561</f>
        <v>0</v>
      </c>
    </row>
    <row r="716" spans="1:4" x14ac:dyDescent="0.25">
      <c r="C716">
        <v>25</v>
      </c>
      <c r="D716" s="109">
        <f>'COG-M'!P562</f>
        <v>8000000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500000</v>
      </c>
    </row>
    <row r="730" spans="1:4" x14ac:dyDescent="0.25">
      <c r="A730">
        <v>271</v>
      </c>
      <c r="B730" t="s">
        <v>101</v>
      </c>
      <c r="C730">
        <v>11</v>
      </c>
      <c r="D730" s="109">
        <f>'COG-M'!P576</f>
        <v>30000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0</v>
      </c>
    </row>
    <row r="735" spans="1:4" x14ac:dyDescent="0.25">
      <c r="C735">
        <v>16</v>
      </c>
      <c r="D735" s="109">
        <f>'COG-M'!P581</f>
        <v>0</v>
      </c>
    </row>
    <row r="736" spans="1:4" x14ac:dyDescent="0.25">
      <c r="C736">
        <v>17</v>
      </c>
      <c r="D736" s="109">
        <f>'COG-M'!P582</f>
        <v>0</v>
      </c>
    </row>
    <row r="737" spans="1:4" x14ac:dyDescent="0.25">
      <c r="C737">
        <v>25</v>
      </c>
      <c r="D737" s="109">
        <f>'COG-M'!P583</f>
        <v>170000</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70000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30000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200000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3845000</v>
      </c>
    </row>
    <row r="812" spans="1:4" x14ac:dyDescent="0.25">
      <c r="A812">
        <v>291</v>
      </c>
      <c r="B812" t="s">
        <v>111</v>
      </c>
      <c r="C812">
        <v>11</v>
      </c>
      <c r="D812" s="109">
        <f>'COG-M'!P658</f>
        <v>730000</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0</v>
      </c>
    </row>
    <row r="817" spans="1:4" x14ac:dyDescent="0.25">
      <c r="C817">
        <v>16</v>
      </c>
      <c r="D817" s="109">
        <f>'COG-M'!P663</f>
        <v>0</v>
      </c>
    </row>
    <row r="818" spans="1:4" x14ac:dyDescent="0.25">
      <c r="C818">
        <v>17</v>
      </c>
      <c r="D818" s="109">
        <f>'COG-M'!P664</f>
        <v>0</v>
      </c>
    </row>
    <row r="819" spans="1:4" x14ac:dyDescent="0.25">
      <c r="C819">
        <v>25</v>
      </c>
      <c r="D819" s="109">
        <f>'COG-M'!P665</f>
        <v>20000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1440000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60000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100000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330000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30000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50000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30000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600000</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250000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35000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170000</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75931000</v>
      </c>
    </row>
    <row r="903" spans="1:4" x14ac:dyDescent="0.25">
      <c r="A903">
        <v>3100</v>
      </c>
      <c r="B903" t="s">
        <v>121</v>
      </c>
      <c r="D903" s="109">
        <f>'COG-M'!P749</f>
        <v>25553000</v>
      </c>
    </row>
    <row r="904" spans="1:4" x14ac:dyDescent="0.25">
      <c r="A904">
        <v>311</v>
      </c>
      <c r="B904" t="s">
        <v>122</v>
      </c>
      <c r="C904">
        <v>11</v>
      </c>
      <c r="D904" s="109">
        <f>'COG-M'!P750</f>
        <v>1000000</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0</v>
      </c>
    </row>
    <row r="909" spans="1:4" x14ac:dyDescent="0.25">
      <c r="C909">
        <v>16</v>
      </c>
      <c r="D909" s="109">
        <f>'COG-M'!P755</f>
        <v>0</v>
      </c>
    </row>
    <row r="910" spans="1:4" x14ac:dyDescent="0.25">
      <c r="C910">
        <v>17</v>
      </c>
      <c r="D910" s="109">
        <f>'COG-M'!P756</f>
        <v>0</v>
      </c>
    </row>
    <row r="911" spans="1:4" x14ac:dyDescent="0.25">
      <c r="C911">
        <v>25</v>
      </c>
      <c r="D911" s="109">
        <f>'COG-M'!P757</f>
        <v>24000000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5000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400000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20000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80000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45000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3000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6181000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1000000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350000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1000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4000000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550000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280000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2090000</v>
      </c>
    </row>
    <row r="1086" spans="1:4" x14ac:dyDescent="0.25">
      <c r="A1086">
        <v>331</v>
      </c>
      <c r="B1086" t="s">
        <v>142</v>
      </c>
      <c r="C1086">
        <v>11</v>
      </c>
      <c r="D1086" s="109">
        <f>'COG-M'!P932</f>
        <v>700000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900000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400000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10000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80000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1102000</v>
      </c>
    </row>
    <row r="1177" spans="1:4" x14ac:dyDescent="0.25">
      <c r="A1177">
        <v>341</v>
      </c>
      <c r="B1177" t="s">
        <v>152</v>
      </c>
      <c r="C1177">
        <v>11</v>
      </c>
      <c r="D1177" s="109">
        <f>'COG-M'!P1023</f>
        <v>530000</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20000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250000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300000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2000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31435000</v>
      </c>
    </row>
    <row r="1268" spans="1:4" x14ac:dyDescent="0.25">
      <c r="A1268">
        <v>351</v>
      </c>
      <c r="B1268" t="s">
        <v>162</v>
      </c>
      <c r="C1268">
        <v>11</v>
      </c>
      <c r="D1268" s="109">
        <f>'COG-M'!P1114</f>
        <v>6200000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0</v>
      </c>
    </row>
    <row r="1273" spans="1:4" x14ac:dyDescent="0.25">
      <c r="C1273">
        <v>16</v>
      </c>
      <c r="D1273" s="109">
        <f>'COG-M'!P1119</f>
        <v>0</v>
      </c>
    </row>
    <row r="1274" spans="1:4" x14ac:dyDescent="0.25">
      <c r="C1274">
        <v>17</v>
      </c>
      <c r="D1274" s="109">
        <f>'COG-M'!P1120</f>
        <v>0</v>
      </c>
    </row>
    <row r="1275" spans="1:4" x14ac:dyDescent="0.25">
      <c r="C1275">
        <v>25</v>
      </c>
      <c r="D1275" s="109">
        <f>'COG-M'!P1121</f>
        <v>600000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35000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250000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1500000</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0</v>
      </c>
    </row>
    <row r="1313" spans="1:4" x14ac:dyDescent="0.25">
      <c r="C1313">
        <v>16</v>
      </c>
      <c r="D1313" s="109">
        <f>'COG-M'!P1159</f>
        <v>0</v>
      </c>
    </row>
    <row r="1314" spans="1:4" x14ac:dyDescent="0.25">
      <c r="C1314">
        <v>17</v>
      </c>
      <c r="D1314" s="109">
        <f>'COG-M'!P1160</f>
        <v>0</v>
      </c>
    </row>
    <row r="1315" spans="1:4" x14ac:dyDescent="0.25">
      <c r="C1315">
        <v>25</v>
      </c>
      <c r="D1315" s="109">
        <f>'COG-M'!P1161</f>
        <v>500000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50000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135000</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0</v>
      </c>
    </row>
    <row r="1333" spans="1:4" x14ac:dyDescent="0.25">
      <c r="C1333">
        <v>16</v>
      </c>
      <c r="D1333" s="109">
        <f>'COG-M'!P1179</f>
        <v>0</v>
      </c>
    </row>
    <row r="1334" spans="1:4" x14ac:dyDescent="0.25">
      <c r="C1334">
        <v>17</v>
      </c>
      <c r="D1334" s="109">
        <f>'COG-M'!P1180</f>
        <v>0</v>
      </c>
    </row>
    <row r="1335" spans="1:4" x14ac:dyDescent="0.25">
      <c r="C1335">
        <v>25</v>
      </c>
      <c r="D1335" s="109">
        <f>'COG-M'!P1181</f>
        <v>15000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4437845</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14700000</v>
      </c>
    </row>
    <row r="1343" spans="1:4" x14ac:dyDescent="0.25">
      <c r="C1343">
        <v>16</v>
      </c>
      <c r="D1343" s="109">
        <f>'COG-M'!P1189</f>
        <v>2862155</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150000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100000</v>
      </c>
    </row>
    <row r="1359" spans="1:4" x14ac:dyDescent="0.25">
      <c r="A1359">
        <v>361</v>
      </c>
      <c r="B1359" t="s">
        <v>172</v>
      </c>
      <c r="C1359">
        <v>11</v>
      </c>
      <c r="D1359" s="109">
        <f>'COG-M'!P1205</f>
        <v>100000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170000</v>
      </c>
    </row>
    <row r="1430" spans="1:4" x14ac:dyDescent="0.25">
      <c r="A1430">
        <v>371</v>
      </c>
      <c r="B1430" t="s">
        <v>179</v>
      </c>
      <c r="C1430">
        <v>11</v>
      </c>
      <c r="D1430" s="109">
        <f>'COG-M'!P1276</f>
        <v>30000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20000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120000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4300000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4300000</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0</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5000000</v>
      </c>
    </row>
    <row r="1572" spans="1:4" x14ac:dyDescent="0.25">
      <c r="A1572">
        <v>391</v>
      </c>
      <c r="B1572" t="s">
        <v>195</v>
      </c>
      <c r="C1572">
        <v>11</v>
      </c>
      <c r="D1572" s="109">
        <f>'COG-M'!P1418</f>
        <v>100000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600000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4200000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100000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19835752</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6000000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6000000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5070000</v>
      </c>
    </row>
    <row r="1780" spans="1:4" x14ac:dyDescent="0.25">
      <c r="A1780">
        <v>441</v>
      </c>
      <c r="B1780" t="s">
        <v>231</v>
      </c>
      <c r="C1780">
        <v>11</v>
      </c>
      <c r="D1780" s="109">
        <f>'COG-M'!P1626</f>
        <v>5000000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70000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5965752</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5965752</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2800000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2800000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3300000</v>
      </c>
    </row>
    <row r="2020" spans="1:4" x14ac:dyDescent="0.25">
      <c r="A2020">
        <v>5100</v>
      </c>
      <c r="B2020" t="s">
        <v>262</v>
      </c>
      <c r="D2020" s="109">
        <f>'COG-M'!P1866</f>
        <v>470000</v>
      </c>
    </row>
    <row r="2021" spans="1:4" x14ac:dyDescent="0.25">
      <c r="A2021">
        <v>511</v>
      </c>
      <c r="B2021" t="s">
        <v>263</v>
      </c>
      <c r="C2021">
        <v>11</v>
      </c>
      <c r="D2021" s="109">
        <f>'COG-M'!P1867</f>
        <v>10000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400000</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0</v>
      </c>
    </row>
    <row r="2066" spans="1:4" x14ac:dyDescent="0.25">
      <c r="C2066">
        <v>16</v>
      </c>
      <c r="D2066" s="109">
        <f>'COG-M'!P1912</f>
        <v>0</v>
      </c>
    </row>
    <row r="2067" spans="1:4" x14ac:dyDescent="0.25">
      <c r="C2067">
        <v>17</v>
      </c>
      <c r="D2067" s="109">
        <f>'COG-M'!P1913</f>
        <v>0</v>
      </c>
    </row>
    <row r="2068" spans="1:4" x14ac:dyDescent="0.25">
      <c r="C2068">
        <v>25</v>
      </c>
      <c r="D2068" s="109">
        <f>'COG-M'!P1914</f>
        <v>50000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10000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2450000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2000000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250000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200000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380000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30000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350000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59421941</v>
      </c>
    </row>
    <row r="2520" spans="1:4" x14ac:dyDescent="0.25">
      <c r="A2520">
        <v>6100</v>
      </c>
      <c r="B2520" t="s">
        <v>320</v>
      </c>
      <c r="D2520" s="109">
        <f>'COG-M'!P2366</f>
        <v>18500000</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8000000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2000000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8500000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40921941</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2500000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15709101</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9712840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8500000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4500000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7639107</v>
      </c>
    </row>
    <row r="3067" spans="1:4" x14ac:dyDescent="0.25">
      <c r="A3067">
        <v>9100</v>
      </c>
      <c r="B3067" t="s">
        <v>400</v>
      </c>
      <c r="D3067" s="109">
        <f>'COG-M'!P2913</f>
        <v>4803802</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4803802</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2735305</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2735305</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100000</v>
      </c>
    </row>
    <row r="3178" spans="1:4" x14ac:dyDescent="0.25">
      <c r="A3178">
        <v>991</v>
      </c>
      <c r="B3178" t="s">
        <v>429</v>
      </c>
      <c r="C3178">
        <v>11</v>
      </c>
      <c r="D3178" s="109">
        <f>'COG-M'!P3024</f>
        <v>100000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313511132</v>
      </c>
    </row>
    <row r="3189" spans="2:4" x14ac:dyDescent="0.25">
      <c r="B3189">
        <v>1</v>
      </c>
      <c r="C3189" t="s">
        <v>447</v>
      </c>
      <c r="D3189" s="109">
        <f>CF!C8</f>
        <v>126486016</v>
      </c>
    </row>
    <row r="3190" spans="2:4" x14ac:dyDescent="0.25">
      <c r="B3190">
        <v>11</v>
      </c>
      <c r="C3190" t="s">
        <v>723</v>
      </c>
      <c r="D3190" s="109">
        <f>CF!C9</f>
        <v>3846332</v>
      </c>
    </row>
    <row r="3191" spans="2:4" x14ac:dyDescent="0.25">
      <c r="B3191">
        <v>111</v>
      </c>
      <c r="C3191" t="s">
        <v>448</v>
      </c>
      <c r="D3191" s="109">
        <f>CF!C10</f>
        <v>3846332</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30571136</v>
      </c>
    </row>
    <row r="3199" spans="2:4" x14ac:dyDescent="0.25">
      <c r="B3199">
        <v>131</v>
      </c>
      <c r="C3199" t="s">
        <v>452</v>
      </c>
      <c r="D3199" s="109">
        <f>CF!C18</f>
        <v>16429121</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14142015</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28152700</v>
      </c>
    </row>
    <row r="3211" spans="2:4" x14ac:dyDescent="0.25">
      <c r="B3211">
        <v>151</v>
      </c>
      <c r="C3211" t="s">
        <v>639</v>
      </c>
      <c r="D3211" s="109">
        <f>CF!C30</f>
        <v>0</v>
      </c>
    </row>
    <row r="3212" spans="2:4" x14ac:dyDescent="0.25">
      <c r="B3212">
        <v>152</v>
      </c>
      <c r="C3212" t="s">
        <v>640</v>
      </c>
      <c r="D3212" s="109">
        <f>CF!C31</f>
        <v>28152700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34174515</v>
      </c>
    </row>
    <row r="3218" spans="2:4" x14ac:dyDescent="0.25">
      <c r="B3218">
        <v>171</v>
      </c>
      <c r="C3218" t="s">
        <v>461</v>
      </c>
      <c r="D3218" s="109">
        <f>CF!C37</f>
        <v>29118324</v>
      </c>
    </row>
    <row r="3219" spans="2:4" x14ac:dyDescent="0.25">
      <c r="B3219">
        <v>172</v>
      </c>
      <c r="C3219" t="s">
        <v>642</v>
      </c>
      <c r="D3219" s="109">
        <f>CF!C38</f>
        <v>5056191</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29741333</v>
      </c>
    </row>
    <row r="3223" spans="2:4" x14ac:dyDescent="0.25">
      <c r="B3223">
        <v>181</v>
      </c>
      <c r="C3223" t="s">
        <v>645</v>
      </c>
      <c r="D3223" s="109">
        <f>CF!C42</f>
        <v>11634043</v>
      </c>
    </row>
    <row r="3224" spans="2:4" x14ac:dyDescent="0.25">
      <c r="B3224">
        <v>182</v>
      </c>
      <c r="C3224" t="s">
        <v>646</v>
      </c>
      <c r="D3224" s="109">
        <f>CF!C43</f>
        <v>0</v>
      </c>
    </row>
    <row r="3225" spans="2:4" x14ac:dyDescent="0.25">
      <c r="B3225">
        <v>183</v>
      </c>
      <c r="C3225" t="s">
        <v>647</v>
      </c>
      <c r="D3225" s="109">
        <f>CF!C44</f>
        <v>1220692</v>
      </c>
    </row>
    <row r="3226" spans="2:4" x14ac:dyDescent="0.25">
      <c r="B3226">
        <v>184</v>
      </c>
      <c r="C3226" t="s">
        <v>648</v>
      </c>
      <c r="D3226" s="109">
        <f>CF!C45</f>
        <v>1806335</v>
      </c>
    </row>
    <row r="3227" spans="2:4" x14ac:dyDescent="0.25">
      <c r="B3227">
        <v>185</v>
      </c>
      <c r="C3227" t="s">
        <v>14</v>
      </c>
      <c r="D3227" s="109">
        <f>CF!C46</f>
        <v>15080263</v>
      </c>
    </row>
    <row r="3228" spans="2:4" x14ac:dyDescent="0.25">
      <c r="B3228">
        <v>2</v>
      </c>
      <c r="C3228" t="s">
        <v>462</v>
      </c>
      <c r="D3228" s="109">
        <f>CF!C47</f>
        <v>186410837</v>
      </c>
    </row>
    <row r="3229" spans="2:4" x14ac:dyDescent="0.25">
      <c r="B3229">
        <v>21</v>
      </c>
      <c r="C3229" t="s">
        <v>649</v>
      </c>
      <c r="D3229" s="109">
        <f>CF!C48</f>
        <v>1779135</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1779135</v>
      </c>
    </row>
    <row r="3236" spans="2:4" x14ac:dyDescent="0.25">
      <c r="B3236">
        <v>22</v>
      </c>
      <c r="C3236" t="s">
        <v>463</v>
      </c>
      <c r="D3236" s="109">
        <f>CF!C55</f>
        <v>157518297</v>
      </c>
    </row>
    <row r="3237" spans="2:4" x14ac:dyDescent="0.25">
      <c r="B3237">
        <v>221</v>
      </c>
      <c r="C3237" t="s">
        <v>656</v>
      </c>
      <c r="D3237" s="109">
        <f>CF!C56</f>
        <v>70353214</v>
      </c>
    </row>
    <row r="3238" spans="2:4" x14ac:dyDescent="0.25">
      <c r="B3238">
        <v>222</v>
      </c>
      <c r="C3238" t="s">
        <v>657</v>
      </c>
      <c r="D3238" s="109">
        <f>CF!C57</f>
        <v>0</v>
      </c>
    </row>
    <row r="3239" spans="2:4" x14ac:dyDescent="0.25">
      <c r="B3239">
        <v>223</v>
      </c>
      <c r="C3239" t="s">
        <v>658</v>
      </c>
      <c r="D3239" s="109">
        <f>CF!C58</f>
        <v>26535265</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60629818</v>
      </c>
    </row>
    <row r="3243" spans="2:4" x14ac:dyDescent="0.25">
      <c r="B3243">
        <v>227</v>
      </c>
      <c r="C3243" t="s">
        <v>661</v>
      </c>
      <c r="D3243" s="109">
        <f>CF!C62</f>
        <v>0</v>
      </c>
    </row>
    <row r="3244" spans="2:4" x14ac:dyDescent="0.25">
      <c r="B3244">
        <v>23</v>
      </c>
      <c r="C3244" t="s">
        <v>465</v>
      </c>
      <c r="D3244" s="109">
        <f>CF!C63</f>
        <v>20649632</v>
      </c>
    </row>
    <row r="3245" spans="2:4" x14ac:dyDescent="0.25">
      <c r="B3245">
        <v>231</v>
      </c>
      <c r="C3245" t="s">
        <v>662</v>
      </c>
      <c r="D3245" s="109">
        <f>CF!C64</f>
        <v>0</v>
      </c>
    </row>
    <row r="3246" spans="2:4" x14ac:dyDescent="0.25">
      <c r="B3246">
        <v>232</v>
      </c>
      <c r="C3246" t="s">
        <v>663</v>
      </c>
      <c r="D3246" s="109">
        <f>CF!C65</f>
        <v>20649632</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5086326</v>
      </c>
    </row>
    <row r="3251" spans="2:4" x14ac:dyDescent="0.25">
      <c r="B3251">
        <v>241</v>
      </c>
      <c r="C3251" t="s">
        <v>667</v>
      </c>
      <c r="D3251" s="109">
        <f>CF!C70</f>
        <v>2941318</v>
      </c>
    </row>
    <row r="3252" spans="2:4" x14ac:dyDescent="0.25">
      <c r="B3252">
        <v>242</v>
      </c>
      <c r="C3252" t="s">
        <v>467</v>
      </c>
      <c r="D3252" s="109">
        <f>CF!C71</f>
        <v>2145008</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0</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1377447</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1377447</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614279</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614279</v>
      </c>
    </row>
    <row r="3306" spans="2:4" x14ac:dyDescent="0.25">
      <c r="B3306">
        <v>371</v>
      </c>
      <c r="C3306" t="s">
        <v>488</v>
      </c>
      <c r="D3306" s="109">
        <f>CF!C125</f>
        <v>614279</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313511132</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101</v>
      </c>
      <c r="C3336" t="str">
        <f>CA!C11</f>
        <v>Ayuntamiento</v>
      </c>
      <c r="D3336">
        <f>CA!D11</f>
        <v>3846332</v>
      </c>
    </row>
    <row r="3337" spans="1:4" x14ac:dyDescent="0.25">
      <c r="A3337" t="str">
        <f>CA!A12</f>
        <v>3.1.1.1.1</v>
      </c>
      <c r="B3337">
        <f>CA!B12</f>
        <v>102</v>
      </c>
      <c r="C3337" t="str">
        <f>CA!C12</f>
        <v>Presidencia/Sria Particular/Gabinete/Logistica/DIF</v>
      </c>
      <c r="D3337">
        <f>CA!D12</f>
        <v>16429121</v>
      </c>
    </row>
    <row r="3338" spans="1:4" x14ac:dyDescent="0.25">
      <c r="A3338" t="str">
        <f>CA!A13</f>
        <v>3.1.1.1.1</v>
      </c>
      <c r="B3338">
        <f>CA!B13</f>
        <v>103</v>
      </c>
      <c r="C3338" t="str">
        <f>CA!C13</f>
        <v>Secretaria General/Agencias/Delegaciones/Registro Civil/Sindicatura</v>
      </c>
      <c r="D3338">
        <f>CA!D13</f>
        <v>14142015</v>
      </c>
    </row>
    <row r="3339" spans="1:4" x14ac:dyDescent="0.25">
      <c r="A3339" t="str">
        <f>CA!A14</f>
        <v>3.1.1.1.1</v>
      </c>
      <c r="B3339">
        <f>CA!B14</f>
        <v>104</v>
      </c>
      <c r="C3339" t="str">
        <f>CA!C14</f>
        <v>Hacienda Mpal/Ingresos/Proveduría/Pensionados</v>
      </c>
      <c r="D3339">
        <f>CA!D14</f>
        <v>28152700</v>
      </c>
    </row>
    <row r="3340" spans="1:4" x14ac:dyDescent="0.25">
      <c r="A3340" t="str">
        <f>CA!A15</f>
        <v>3.1.1.1.1</v>
      </c>
      <c r="B3340">
        <f>CA!B15</f>
        <v>105</v>
      </c>
      <c r="C3340" t="str">
        <f>CA!C15</f>
        <v>Transparencia/Contraloría</v>
      </c>
      <c r="D3340">
        <f>CA!D15</f>
        <v>1806335</v>
      </c>
    </row>
    <row r="3341" spans="1:4" x14ac:dyDescent="0.25">
      <c r="A3341" t="str">
        <f>CA!A16</f>
        <v>3.1.1.1.1</v>
      </c>
      <c r="B3341">
        <f>CA!B16</f>
        <v>106</v>
      </c>
      <c r="C3341" t="str">
        <f>CA!C16</f>
        <v>Apremios/Catastro/Patrimonio/Administración</v>
      </c>
      <c r="D3341">
        <f>CA!D16</f>
        <v>4613851</v>
      </c>
    </row>
    <row r="3342" spans="1:4" x14ac:dyDescent="0.25">
      <c r="A3342" t="str">
        <f>CA!A17</f>
        <v>3.1.1.1.1</v>
      </c>
      <c r="B3342">
        <f>CA!B17</f>
        <v>107</v>
      </c>
      <c r="C3342" t="str">
        <f>CA!C17</f>
        <v>Participación Ciudadana/Des Social/Formación Ciudadana</v>
      </c>
      <c r="D3342">
        <f>CA!D17</f>
        <v>6201000</v>
      </c>
    </row>
    <row r="3343" spans="1:4" x14ac:dyDescent="0.25">
      <c r="A3343" t="str">
        <f>CA!A18</f>
        <v>3.1.1.1.1</v>
      </c>
      <c r="B3343">
        <f>CA!B18</f>
        <v>108</v>
      </c>
      <c r="C3343" t="str">
        <f>CA!C18</f>
        <v>Parque Vehicular</v>
      </c>
      <c r="D3343">
        <f>CA!D18</f>
        <v>8879263</v>
      </c>
    </row>
    <row r="3344" spans="1:4" x14ac:dyDescent="0.25">
      <c r="A3344" t="str">
        <f>CA!A19</f>
        <v>3.1.1.1.1</v>
      </c>
      <c r="B3344">
        <f>CA!B19</f>
        <v>109</v>
      </c>
      <c r="C3344" t="str">
        <f>CA!C19</f>
        <v>Comunicación Social</v>
      </c>
      <c r="D3344">
        <f>CA!D19</f>
        <v>1220692</v>
      </c>
    </row>
    <row r="3345" spans="1:4" x14ac:dyDescent="0.25">
      <c r="A3345" t="str">
        <f>CA!A20</f>
        <v>3.1.1.1.1</v>
      </c>
      <c r="B3345">
        <f>CA!B20</f>
        <v>110</v>
      </c>
      <c r="C3345" t="str">
        <f>CA!C20</f>
        <v>Tecn Informatica/Mejora Regulatoria</v>
      </c>
      <c r="D3345">
        <f>CA!D20</f>
        <v>1463447</v>
      </c>
    </row>
    <row r="3346" spans="1:4" x14ac:dyDescent="0.25">
      <c r="A3346" t="str">
        <f>CA!A21</f>
        <v>3.1.1.1.1</v>
      </c>
      <c r="B3346">
        <f>CA!B21</f>
        <v>111</v>
      </c>
      <c r="C3346" t="str">
        <f>CA!C21</f>
        <v>Cultura/Educación</v>
      </c>
      <c r="D3346">
        <f>CA!D21</f>
        <v>2145008</v>
      </c>
    </row>
    <row r="3347" spans="1:4" x14ac:dyDescent="0.25">
      <c r="A3347" t="str">
        <f>CA!A22</f>
        <v>3.1.1.1.1</v>
      </c>
      <c r="B3347">
        <f>CA!B22</f>
        <v>112</v>
      </c>
      <c r="C3347" t="str">
        <f>CA!C22</f>
        <v>Deporte/Instituto Juventud</v>
      </c>
      <c r="D3347">
        <f>CA!D22</f>
        <v>2941318</v>
      </c>
    </row>
    <row r="3348" spans="1:4" x14ac:dyDescent="0.25">
      <c r="A3348" t="str">
        <f>CA!A23</f>
        <v>3.1.1.1.1</v>
      </c>
      <c r="B3348">
        <f>CA!B23</f>
        <v>113</v>
      </c>
      <c r="C3348" t="str">
        <f>CA!C23</f>
        <v>Des Económico/ Padrón y Licencias/Reglamentos/Promoción Economica</v>
      </c>
      <c r="D3348">
        <f>CA!D23</f>
        <v>1770641</v>
      </c>
    </row>
    <row r="3349" spans="1:4" x14ac:dyDescent="0.25">
      <c r="A3349" t="str">
        <f>CA!A24</f>
        <v>3.1.1.1.1</v>
      </c>
      <c r="B3349">
        <f>CA!B24</f>
        <v>114</v>
      </c>
      <c r="C3349" t="str">
        <f>CA!C24</f>
        <v>Turismo/Artesanias</v>
      </c>
      <c r="D3349">
        <f>CA!D24</f>
        <v>614279</v>
      </c>
    </row>
    <row r="3350" spans="1:4" x14ac:dyDescent="0.25">
      <c r="A3350" t="str">
        <f>CA!A25</f>
        <v>3.1.1.1.1</v>
      </c>
      <c r="B3350">
        <f>CA!B25</f>
        <v>115</v>
      </c>
      <c r="C3350" t="str">
        <f>CA!C25</f>
        <v>Agricultura, Ganadería Des Rural/Trabajadores del campo</v>
      </c>
      <c r="D3350">
        <f>CA!D25</f>
        <v>5349729</v>
      </c>
    </row>
    <row r="3351" spans="1:4" x14ac:dyDescent="0.25">
      <c r="A3351" t="str">
        <f>CA!A26</f>
        <v>3.1.1.1.1</v>
      </c>
      <c r="B3351">
        <f>CA!B26</f>
        <v>116</v>
      </c>
      <c r="C3351" t="str">
        <f>CA!C26</f>
        <v>Obra Pública</v>
      </c>
      <c r="D3351">
        <f>CA!D26</f>
        <v>70353214</v>
      </c>
    </row>
    <row r="3352" spans="1:4" x14ac:dyDescent="0.25">
      <c r="A3352" t="str">
        <f>CA!A27</f>
        <v>3.1.1.1.1</v>
      </c>
      <c r="B3352">
        <f>CA!B27</f>
        <v>117</v>
      </c>
      <c r="C3352" t="str">
        <f>CA!C27</f>
        <v>Ecología/Proteccion trato digno animales</v>
      </c>
      <c r="D3352">
        <f>CA!D27</f>
        <v>1779135</v>
      </c>
    </row>
    <row r="3353" spans="1:4" x14ac:dyDescent="0.25">
      <c r="A3353" t="str">
        <f>CA!A28</f>
        <v>3.1.1.1.1</v>
      </c>
      <c r="B3353">
        <f>CA!B28</f>
        <v>118</v>
      </c>
      <c r="C3353" t="str">
        <f>CA!C28</f>
        <v>Des Urbano/Imagen Urbana/Coord Gral Comunidad</v>
      </c>
      <c r="D3353">
        <f>CA!D28</f>
        <v>3786104</v>
      </c>
    </row>
    <row r="3354" spans="1:4" x14ac:dyDescent="0.25">
      <c r="A3354" t="str">
        <f>CA!A29</f>
        <v>3.1.1.1.1</v>
      </c>
      <c r="B3354">
        <f>CA!B29</f>
        <v>119</v>
      </c>
      <c r="C3354" t="str">
        <f>CA!C29</f>
        <v>Servicios Públicos/Alumbrado/Parques y Jardines/Malecones/Mercados</v>
      </c>
      <c r="D3354">
        <f>CA!D29</f>
        <v>55280089</v>
      </c>
    </row>
    <row r="3355" spans="1:4" x14ac:dyDescent="0.25">
      <c r="A3355" t="str">
        <f>CA!A30</f>
        <v>3.1.1.1.1</v>
      </c>
      <c r="B3355">
        <f>CA!B30</f>
        <v>120</v>
      </c>
      <c r="C3355" t="str">
        <f>CA!C30</f>
        <v>Coordinación Agua Potable</v>
      </c>
      <c r="D3355">
        <f>CA!D30</f>
        <v>26535265</v>
      </c>
    </row>
    <row r="3356" spans="1:4" x14ac:dyDescent="0.25">
      <c r="A3356" t="str">
        <f>CA!A31</f>
        <v>3.1.1.1.1</v>
      </c>
      <c r="B3356">
        <f>CA!B31</f>
        <v>121</v>
      </c>
      <c r="C3356" t="str">
        <f>CA!C31</f>
        <v>Igualdad Sustantiva Hombres y Mujeres</v>
      </c>
      <c r="D3356">
        <f>CA!D31</f>
        <v>1377447</v>
      </c>
    </row>
    <row r="3357" spans="1:4" x14ac:dyDescent="0.25">
      <c r="A3357" t="str">
        <f>CA!A32</f>
        <v>3.1.1.1.1</v>
      </c>
      <c r="B3357">
        <f>CA!B32</f>
        <v>122</v>
      </c>
      <c r="C3357" t="str">
        <f>CA!C32</f>
        <v>Salud</v>
      </c>
      <c r="D3357">
        <f>CA!D32</f>
        <v>20649632</v>
      </c>
    </row>
    <row r="3358" spans="1:4" x14ac:dyDescent="0.25">
      <c r="A3358" t="str">
        <f>CA!A33</f>
        <v>3.1.1.1.1</v>
      </c>
      <c r="B3358">
        <f>CA!B33</f>
        <v>123</v>
      </c>
      <c r="C3358" t="str">
        <f>CA!C33</f>
        <v>Protección Civil</v>
      </c>
      <c r="D3358">
        <f>CA!D33</f>
        <v>5056191</v>
      </c>
    </row>
    <row r="3359" spans="1:4" x14ac:dyDescent="0.25">
      <c r="A3359" t="str">
        <f>CA!A34</f>
        <v>3.1.1.1.1</v>
      </c>
      <c r="B3359">
        <f>CA!B34</f>
        <v>124</v>
      </c>
      <c r="C3359" t="str">
        <f>CA!C34</f>
        <v>Movilidad</v>
      </c>
      <c r="D3359">
        <f>CA!D34</f>
        <v>2857465</v>
      </c>
    </row>
    <row r="3360" spans="1:4" x14ac:dyDescent="0.25">
      <c r="A3360" t="str">
        <f>CA!A35</f>
        <v>3.1.1.1.1</v>
      </c>
      <c r="B3360">
        <f>CA!B35</f>
        <v>125</v>
      </c>
      <c r="C3360" t="str">
        <f>CA!C35</f>
        <v>Comisaría Seguridad Ciudadana</v>
      </c>
      <c r="D3360">
        <f>CA!D35</f>
        <v>26260859</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313511132</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435"/>
    </row>
    <row r="6" spans="2:39" ht="15" customHeight="1" x14ac:dyDescent="0.25">
      <c r="B6" s="451">
        <f>INDEX(EF!$M$2:$M$1001,MATCH($F$6,EF!$C$2:$C$1001,0))</f>
        <v>705000</v>
      </c>
      <c r="C6" s="452"/>
      <c r="D6" s="452"/>
      <c r="E6" s="453"/>
      <c r="F6" s="457" t="str">
        <f>Inconsistencias!B6</f>
        <v>Jocotepec</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Gobierno</v>
      </c>
      <c r="M9" s="477"/>
      <c r="N9" s="477"/>
      <c r="O9" s="477"/>
      <c r="P9" s="477"/>
      <c r="Q9" s="477"/>
      <c r="R9" s="477" t="str">
        <f>INDEX(EF!$H$2:$H$1001,MATCH($F$6,EF!$C$2:$C$1001,0))</f>
        <v>Ejecutivo</v>
      </c>
      <c r="S9" s="477"/>
      <c r="T9" s="477"/>
      <c r="U9" s="477"/>
      <c r="V9" s="477"/>
      <c r="W9" s="477"/>
      <c r="X9" s="479" t="str">
        <f>INDEX(EF!$I$2:$I$1001,MATCH($F$6,EF!$C$2:$C$1001,0))</f>
        <v>Dependencia</v>
      </c>
      <c r="Y9" s="480"/>
      <c r="Z9" s="480"/>
      <c r="AA9" s="480"/>
      <c r="AB9" s="480"/>
      <c r="AC9" s="480"/>
      <c r="AD9" s="480"/>
      <c r="AE9" s="480"/>
      <c r="AF9" s="480"/>
      <c r="AG9" s="480"/>
      <c r="AH9" s="480"/>
      <c r="AI9" s="480"/>
      <c r="AJ9" s="480"/>
      <c r="AK9" s="480"/>
      <c r="AL9" s="480"/>
      <c r="AM9" s="480"/>
    </row>
    <row r="10" spans="2:39" ht="15" customHeight="1" x14ac:dyDescent="0.25">
      <c r="B10" s="446" t="s">
        <v>1212</v>
      </c>
      <c r="C10" s="447"/>
      <c r="D10" s="447"/>
      <c r="E10" s="447"/>
      <c r="F10" s="447"/>
      <c r="G10" s="447"/>
      <c r="H10" s="447"/>
      <c r="I10" s="447" t="s">
        <v>1215</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46521</v>
      </c>
      <c r="C11" s="485"/>
      <c r="D11" s="485"/>
      <c r="E11" s="485"/>
      <c r="F11" s="485"/>
      <c r="G11" s="485"/>
      <c r="H11" s="485"/>
      <c r="I11" s="485">
        <f>INDEX(EF!$S$2:$S$1001,MATCH($F$6,EF!$C$2:$C$1001,0))</f>
        <v>47105</v>
      </c>
      <c r="J11" s="485"/>
      <c r="K11" s="485"/>
      <c r="L11" s="485"/>
      <c r="M11" s="485"/>
      <c r="N11" s="485"/>
      <c r="O11" s="485"/>
      <c r="P11" s="477" t="str">
        <f>INDEX(EF!$Q$2:$Q$1001,MATCH($F$6,EF!$C$2:$C$1001,0))</f>
        <v>Sureste</v>
      </c>
      <c r="Q11" s="477"/>
      <c r="R11" s="477"/>
      <c r="S11" s="477"/>
      <c r="T11" s="477"/>
      <c r="U11" s="477"/>
      <c r="V11" s="477"/>
      <c r="W11" s="477"/>
      <c r="X11" s="477"/>
      <c r="Y11" s="477"/>
      <c r="Z11" s="477"/>
      <c r="AA11" s="477"/>
      <c r="AB11" s="486">
        <f>INDEX(EF!$J$2:$J$1001,MATCH($F$6,EF!$C$2:$C$1001,0))</f>
        <v>1824</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1176</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2025</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1209</v>
      </c>
      <c r="Y23" s="474"/>
      <c r="Z23" s="474"/>
      <c r="AA23" s="474"/>
      <c r="AB23" s="474"/>
      <c r="AC23" s="474"/>
      <c r="AD23" s="474"/>
      <c r="AE23" s="474"/>
      <c r="AF23" s="474"/>
      <c r="AG23" s="474"/>
      <c r="AH23" s="474"/>
      <c r="AI23" s="474"/>
      <c r="AJ23" s="474"/>
      <c r="AK23" s="474"/>
      <c r="AL23" s="474"/>
      <c r="AM23" s="474"/>
    </row>
    <row r="24" spans="2:39" ht="15" customHeight="1" x14ac:dyDescent="0.25">
      <c r="B24" s="436" t="s">
        <v>1216</v>
      </c>
      <c r="C24" s="436"/>
      <c r="D24" s="436"/>
      <c r="E24" s="436"/>
      <c r="F24" s="436"/>
      <c r="G24" s="436"/>
      <c r="H24" s="436"/>
      <c r="I24" s="436" t="s">
        <v>507</v>
      </c>
      <c r="J24" s="436"/>
      <c r="K24" s="436"/>
      <c r="L24" s="436"/>
      <c r="M24" s="436"/>
      <c r="N24" s="436"/>
      <c r="O24" s="436" t="s">
        <v>1945</v>
      </c>
      <c r="P24" s="436"/>
      <c r="Q24" s="436"/>
      <c r="R24" s="436"/>
      <c r="S24" s="436"/>
      <c r="T24" s="436"/>
      <c r="U24" s="436"/>
      <c r="V24" s="436"/>
      <c r="W24" s="436"/>
      <c r="X24" s="496" t="s">
        <v>1174</v>
      </c>
      <c r="Y24" s="496"/>
      <c r="Z24" s="496"/>
      <c r="AA24" s="496"/>
      <c r="AB24" s="496"/>
      <c r="AC24" s="496"/>
      <c r="AD24" s="496"/>
      <c r="AE24" s="496"/>
      <c r="AF24" s="496" t="s">
        <v>1175</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1756</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2" t="str">
        <f>Inconsistencias!B10</f>
        <v>X</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445" t="s">
        <v>1757</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6" t="str">
        <f>IF(C42="• El presupuesto se aprobó posterior al 30 de diciembre de "&amp;AJ20-1&amp;", incumpliendo lo establecido en el art. 218 de la LHM.",1,"")</f>
        <v/>
      </c>
      <c r="C42" s="469" t="str">
        <f>IF(I25&gt;45290,"•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1730</v>
      </c>
      <c r="C73" s="502"/>
      <c r="D73" s="502"/>
      <c r="E73" s="502"/>
      <c r="F73" s="502"/>
      <c r="G73" s="503"/>
      <c r="H73" s="501" t="s">
        <v>1732</v>
      </c>
      <c r="I73" s="502"/>
      <c r="J73" s="502"/>
      <c r="K73" s="503"/>
      <c r="L73" s="501" t="s">
        <v>1734</v>
      </c>
      <c r="M73" s="502"/>
      <c r="N73" s="502"/>
      <c r="O73" s="502"/>
      <c r="P73" s="502"/>
      <c r="Q73" s="502"/>
      <c r="R73" s="502"/>
      <c r="S73" s="502"/>
      <c r="T73" s="503"/>
      <c r="U73" s="501" t="s">
        <v>1735</v>
      </c>
      <c r="V73" s="503"/>
      <c r="W73" s="501" t="s">
        <v>1736</v>
      </c>
      <c r="X73" s="502"/>
      <c r="Y73" s="502"/>
      <c r="Z73" s="502"/>
      <c r="AA73" s="503"/>
      <c r="AB73" s="501" t="s">
        <v>1737</v>
      </c>
      <c r="AC73" s="503"/>
      <c r="AD73" s="501" t="s">
        <v>1738</v>
      </c>
      <c r="AE73" s="502"/>
      <c r="AF73" s="502"/>
      <c r="AG73" s="502"/>
      <c r="AH73" s="502"/>
      <c r="AI73" s="502"/>
      <c r="AJ73" s="502"/>
      <c r="AK73" s="502"/>
      <c r="AL73" s="502"/>
      <c r="AM73" s="503"/>
    </row>
    <row r="74" spans="2:39" ht="17.45" customHeight="1" x14ac:dyDescent="0.25">
      <c r="B74" s="326" t="s">
        <v>1731</v>
      </c>
      <c r="C74" s="327"/>
      <c r="D74" s="327"/>
      <c r="E74" s="327"/>
      <c r="F74" s="327"/>
      <c r="G74" s="328"/>
      <c r="H74" s="326" t="s">
        <v>1783</v>
      </c>
      <c r="I74" s="327"/>
      <c r="J74" s="327"/>
      <c r="K74" s="328"/>
      <c r="L74" s="326" t="s">
        <v>1733</v>
      </c>
      <c r="M74" s="327"/>
      <c r="N74" s="327"/>
      <c r="O74" s="327"/>
      <c r="P74" s="327"/>
      <c r="Q74" s="327"/>
      <c r="R74" s="327"/>
      <c r="S74" s="327"/>
      <c r="T74" s="328"/>
      <c r="U74" s="335"/>
      <c r="V74" s="336"/>
      <c r="W74" s="382" t="s">
        <v>1729</v>
      </c>
      <c r="X74" s="383"/>
      <c r="Y74" s="383"/>
      <c r="Z74" s="383"/>
      <c r="AA74" s="384"/>
      <c r="AB74" s="326" t="s">
        <v>1729</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1739</v>
      </c>
      <c r="C77" s="327"/>
      <c r="D77" s="327"/>
      <c r="E77" s="327"/>
      <c r="F77" s="327"/>
      <c r="G77" s="328"/>
      <c r="H77" s="326" t="s">
        <v>1740</v>
      </c>
      <c r="I77" s="327"/>
      <c r="J77" s="327"/>
      <c r="K77" s="328"/>
      <c r="L77" s="326" t="s">
        <v>1741</v>
      </c>
      <c r="M77" s="327"/>
      <c r="N77" s="327"/>
      <c r="O77" s="327"/>
      <c r="P77" s="327"/>
      <c r="Q77" s="327"/>
      <c r="R77" s="327"/>
      <c r="S77" s="327"/>
      <c r="T77" s="328"/>
      <c r="U77" s="335"/>
      <c r="V77" s="336"/>
      <c r="W77" s="382" t="s">
        <v>1729</v>
      </c>
      <c r="X77" s="383"/>
      <c r="Y77" s="383"/>
      <c r="Z77" s="383"/>
      <c r="AA77" s="384"/>
      <c r="AB77" s="326" t="s">
        <v>1729</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1933</v>
      </c>
      <c r="C80" s="327"/>
      <c r="D80" s="327"/>
      <c r="E80" s="327"/>
      <c r="F80" s="327"/>
      <c r="G80" s="328"/>
      <c r="H80" s="326" t="s">
        <v>1932</v>
      </c>
      <c r="I80" s="327"/>
      <c r="J80" s="327"/>
      <c r="K80" s="328"/>
      <c r="L80" s="326" t="s">
        <v>1948</v>
      </c>
      <c r="M80" s="327"/>
      <c r="N80" s="327"/>
      <c r="O80" s="327"/>
      <c r="P80" s="327"/>
      <c r="Q80" s="327"/>
      <c r="R80" s="327"/>
      <c r="S80" s="327"/>
      <c r="T80" s="328"/>
      <c r="U80" s="402">
        <f>IF(W81=W83,1,2)</f>
        <v>2</v>
      </c>
      <c r="V80" s="403"/>
      <c r="W80" s="317" t="s">
        <v>1934</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1946</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313511132</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1742</v>
      </c>
      <c r="C84" s="327"/>
      <c r="D84" s="327"/>
      <c r="E84" s="327"/>
      <c r="F84" s="327"/>
      <c r="G84" s="328"/>
      <c r="H84" s="326" t="s">
        <v>1745</v>
      </c>
      <c r="I84" s="327"/>
      <c r="J84" s="327"/>
      <c r="K84" s="328"/>
      <c r="L84" s="326" t="s">
        <v>1746</v>
      </c>
      <c r="M84" s="327"/>
      <c r="N84" s="327"/>
      <c r="O84" s="327"/>
      <c r="P84" s="327"/>
      <c r="Q84" s="327"/>
      <c r="R84" s="327"/>
      <c r="S84" s="327"/>
      <c r="T84" s="328"/>
      <c r="U84" s="402">
        <f>IF(W85&lt;=W87,1,2)</f>
        <v>2</v>
      </c>
      <c r="V84" s="403"/>
      <c r="W84" s="317" t="s">
        <v>1753</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127752553</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1747</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1743</v>
      </c>
      <c r="C88" s="327"/>
      <c r="D88" s="327"/>
      <c r="E88" s="327"/>
      <c r="F88" s="327"/>
      <c r="G88" s="328"/>
      <c r="H88" s="326" t="s">
        <v>1745</v>
      </c>
      <c r="I88" s="327"/>
      <c r="J88" s="327"/>
      <c r="K88" s="328"/>
      <c r="L88" s="326" t="s">
        <v>2165</v>
      </c>
      <c r="M88" s="327"/>
      <c r="N88" s="327"/>
      <c r="O88" s="327"/>
      <c r="P88" s="327"/>
      <c r="Q88" s="327"/>
      <c r="R88" s="327"/>
      <c r="S88" s="327"/>
      <c r="T88" s="328"/>
      <c r="U88" s="402">
        <f>IF(W89&lt;=W91,1,2)</f>
        <v>2</v>
      </c>
      <c r="V88" s="403"/>
      <c r="W88" s="317" t="s">
        <v>1753</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64113507</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1747</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1744</v>
      </c>
      <c r="C92" s="327"/>
      <c r="D92" s="327"/>
      <c r="E92" s="327"/>
      <c r="F92" s="327"/>
      <c r="G92" s="328"/>
      <c r="H92" s="326" t="s">
        <v>2158</v>
      </c>
      <c r="I92" s="327"/>
      <c r="J92" s="327"/>
      <c r="K92" s="328"/>
      <c r="L92" s="326" t="s">
        <v>1775</v>
      </c>
      <c r="M92" s="327"/>
      <c r="N92" s="327"/>
      <c r="O92" s="327"/>
      <c r="P92" s="327"/>
      <c r="Q92" s="327"/>
      <c r="R92" s="327"/>
      <c r="S92" s="327"/>
      <c r="T92" s="328"/>
      <c r="U92" s="335"/>
      <c r="V92" s="336"/>
      <c r="W92" s="382" t="s">
        <v>1729</v>
      </c>
      <c r="X92" s="383"/>
      <c r="Y92" s="383"/>
      <c r="Z92" s="383"/>
      <c r="AA92" s="384"/>
      <c r="AB92" s="326" t="s">
        <v>1729</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1748</v>
      </c>
      <c r="C96" s="327"/>
      <c r="D96" s="327"/>
      <c r="E96" s="327"/>
      <c r="F96" s="327"/>
      <c r="G96" s="328"/>
      <c r="H96" s="326" t="s">
        <v>1749</v>
      </c>
      <c r="I96" s="327"/>
      <c r="J96" s="327"/>
      <c r="K96" s="328"/>
      <c r="L96" s="32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7"/>
      <c r="N96" s="327"/>
      <c r="O96" s="327"/>
      <c r="P96" s="327"/>
      <c r="Q96" s="327"/>
      <c r="R96" s="327"/>
      <c r="S96" s="327"/>
      <c r="T96" s="328"/>
      <c r="U96" s="429">
        <f>IF(AB96&lt;3%,1,2)</f>
        <v>2</v>
      </c>
      <c r="V96" s="430"/>
      <c r="W96" s="279">
        <f>RIGHT(AJ20,2)+1</f>
        <v>26</v>
      </c>
      <c r="X96" s="323">
        <f>'CRI-RYP'!F33</f>
        <v>322916466</v>
      </c>
      <c r="Y96" s="324"/>
      <c r="Z96" s="324"/>
      <c r="AA96" s="325"/>
      <c r="AB96" s="431">
        <f>(X96/'CRI-RYP'!E33)-1</f>
        <v>3.0000000127587079E-2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IF(AB97&lt;3%,1,2)</f>
        <v>2</v>
      </c>
      <c r="V97" s="430"/>
      <c r="W97" s="279">
        <f>W96+1</f>
        <v>27</v>
      </c>
      <c r="X97" s="323">
        <f>'CRI-RYP'!G33</f>
        <v>332603960</v>
      </c>
      <c r="Y97" s="324"/>
      <c r="Z97" s="324"/>
      <c r="AA97" s="325"/>
      <c r="AB97" s="431">
        <f>(X97/X96)-1</f>
        <v>3.0000000061935594E-2</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f>IF(AB98&lt;3%,1,2)</f>
        <v>2</v>
      </c>
      <c r="V98" s="430"/>
      <c r="W98" s="279">
        <f>W97+1</f>
        <v>28</v>
      </c>
      <c r="X98" s="323">
        <f>'CRI-RYP'!H33</f>
        <v>342582080</v>
      </c>
      <c r="Y98" s="324"/>
      <c r="Z98" s="324"/>
      <c r="AA98" s="325"/>
      <c r="AB98" s="431">
        <f>(X98/X97)-1</f>
        <v>3.0000003607894454E-2</v>
      </c>
      <c r="AC98" s="432"/>
      <c r="AD98" s="353"/>
      <c r="AE98" s="354"/>
      <c r="AF98" s="354"/>
      <c r="AG98" s="354"/>
      <c r="AH98" s="354"/>
      <c r="AI98" s="354"/>
      <c r="AJ98" s="354"/>
      <c r="AK98" s="354"/>
      <c r="AL98" s="354"/>
      <c r="AM98" s="355"/>
    </row>
    <row r="99" spans="2:39" ht="15" customHeight="1" x14ac:dyDescent="0.25">
      <c r="B99" s="326" t="s">
        <v>1955</v>
      </c>
      <c r="C99" s="327"/>
      <c r="D99" s="327"/>
      <c r="E99" s="327"/>
      <c r="F99" s="327"/>
      <c r="G99" s="328"/>
      <c r="H99" s="326" t="s">
        <v>1937</v>
      </c>
      <c r="I99" s="327"/>
      <c r="J99" s="327"/>
      <c r="K99" s="328"/>
      <c r="L99" s="326" t="s">
        <v>1938</v>
      </c>
      <c r="M99" s="327"/>
      <c r="N99" s="327"/>
      <c r="O99" s="327"/>
      <c r="P99" s="327"/>
      <c r="Q99" s="327"/>
      <c r="R99" s="327"/>
      <c r="S99" s="327"/>
      <c r="T99" s="328"/>
      <c r="U99" s="335"/>
      <c r="V99" s="336"/>
      <c r="W99" s="382" t="s">
        <v>1729</v>
      </c>
      <c r="X99" s="383"/>
      <c r="Y99" s="383"/>
      <c r="Z99" s="383"/>
      <c r="AA99" s="384"/>
      <c r="AB99" s="326" t="s">
        <v>1729</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1939</v>
      </c>
      <c r="M102" s="327"/>
      <c r="N102" s="327"/>
      <c r="O102" s="327"/>
      <c r="P102" s="327"/>
      <c r="Q102" s="327"/>
      <c r="R102" s="327"/>
      <c r="S102" s="327"/>
      <c r="T102" s="328"/>
      <c r="U102" s="335"/>
      <c r="V102" s="336"/>
      <c r="W102" s="382" t="s">
        <v>1729</v>
      </c>
      <c r="X102" s="383"/>
      <c r="Y102" s="383"/>
      <c r="Z102" s="383"/>
      <c r="AA102" s="384"/>
      <c r="AB102" s="326" t="s">
        <v>1729</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1750</v>
      </c>
      <c r="C105" s="327"/>
      <c r="D105" s="327"/>
      <c r="E105" s="327"/>
      <c r="F105" s="327"/>
      <c r="G105" s="328"/>
      <c r="H105" s="326" t="s">
        <v>1751</v>
      </c>
      <c r="I105" s="327"/>
      <c r="J105" s="327"/>
      <c r="K105" s="328"/>
      <c r="L105" s="326" t="s">
        <v>1776</v>
      </c>
      <c r="M105" s="327"/>
      <c r="N105" s="327"/>
      <c r="O105" s="327"/>
      <c r="P105" s="327"/>
      <c r="Q105" s="327"/>
      <c r="R105" s="327"/>
      <c r="S105" s="327"/>
      <c r="T105" s="328"/>
      <c r="U105" s="402" t="b">
        <f>IF(W106="No informa",2,IF(W106="Elevado",IF(AB105&lt;=0%,1,2),IF(W106="Observación",IF(AB105&lt;=5%,1,2),IF(W106="Sostenible",IF(AB105&lt;=15%,1,2),IF(W106="N/A","N/A")))))</f>
        <v>0</v>
      </c>
      <c r="V105" s="403"/>
      <c r="W105" s="317" t="s">
        <v>1942</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1752</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249397625</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1949</v>
      </c>
      <c r="C111" s="327"/>
      <c r="D111" s="327"/>
      <c r="E111" s="327"/>
      <c r="F111" s="327"/>
      <c r="G111" s="328"/>
      <c r="H111" s="326" t="s">
        <v>1943</v>
      </c>
      <c r="I111" s="327"/>
      <c r="J111" s="327"/>
      <c r="K111" s="328"/>
      <c r="L111" s="326" t="s">
        <v>1950</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1944</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1758</v>
      </c>
      <c r="C115" s="327"/>
      <c r="D115" s="327"/>
      <c r="E115" s="327"/>
      <c r="F115" s="327"/>
      <c r="G115" s="328"/>
      <c r="H115" s="326" t="s">
        <v>2158</v>
      </c>
      <c r="I115" s="327"/>
      <c r="J115" s="327"/>
      <c r="K115" s="328"/>
      <c r="L115" s="326" t="s">
        <v>2214</v>
      </c>
      <c r="M115" s="327"/>
      <c r="N115" s="327"/>
      <c r="O115" s="327"/>
      <c r="P115" s="327"/>
      <c r="Q115" s="327"/>
      <c r="R115" s="327"/>
      <c r="S115" s="327"/>
      <c r="T115" s="328"/>
      <c r="U115" s="335"/>
      <c r="V115" s="336"/>
      <c r="W115" s="382" t="s">
        <v>1729</v>
      </c>
      <c r="X115" s="383"/>
      <c r="Y115" s="383"/>
      <c r="Z115" s="383"/>
      <c r="AA115" s="384"/>
      <c r="AB115" s="326" t="s">
        <v>1729</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1748</v>
      </c>
      <c r="C119" s="327"/>
      <c r="D119" s="327"/>
      <c r="E119" s="327"/>
      <c r="F119" s="327"/>
      <c r="G119" s="328"/>
      <c r="H119" s="326" t="s">
        <v>1749</v>
      </c>
      <c r="I119" s="327"/>
      <c r="J119" s="327"/>
      <c r="K119" s="328"/>
      <c r="L119" s="32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7"/>
      <c r="N119" s="327"/>
      <c r="O119" s="327"/>
      <c r="P119" s="327"/>
      <c r="Q119" s="327"/>
      <c r="R119" s="327"/>
      <c r="S119" s="327"/>
      <c r="T119" s="328"/>
      <c r="U119" s="429">
        <f>IF(AB119&lt;3%,1,2)</f>
        <v>2</v>
      </c>
      <c r="V119" s="430"/>
      <c r="W119" s="279">
        <f>W96</f>
        <v>26</v>
      </c>
      <c r="X119" s="323">
        <f>'COG-RYP'!F29</f>
        <v>322916466</v>
      </c>
      <c r="Y119" s="324"/>
      <c r="Z119" s="324"/>
      <c r="AA119" s="325"/>
      <c r="AB119" s="431">
        <f>(X119/'COG-RYP'!E29)-1</f>
        <v>3.0000000127587079E-2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IF(AB120&lt;3%,1,2)</f>
        <v>2</v>
      </c>
      <c r="V120" s="430"/>
      <c r="W120" s="279">
        <f>W97</f>
        <v>27</v>
      </c>
      <c r="X120" s="323">
        <f>'COG-RYP'!G29</f>
        <v>332603960</v>
      </c>
      <c r="Y120" s="324"/>
      <c r="Z120" s="324"/>
      <c r="AA120" s="325"/>
      <c r="AB120" s="431">
        <f>(X120/X119)-1</f>
        <v>3.0000000061935594E-2</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f>IF(AB121&lt;3%,1,2)</f>
        <v>2</v>
      </c>
      <c r="V121" s="430"/>
      <c r="W121" s="279">
        <f>W98</f>
        <v>28</v>
      </c>
      <c r="X121" s="323">
        <f>'COG-RYP'!H29</f>
        <v>342582080</v>
      </c>
      <c r="Y121" s="324"/>
      <c r="Z121" s="324"/>
      <c r="AA121" s="325"/>
      <c r="AB121" s="431">
        <f>(X121/X120)-1</f>
        <v>3.0000003607894454E-2</v>
      </c>
      <c r="AC121" s="432"/>
      <c r="AD121" s="353"/>
      <c r="AE121" s="354"/>
      <c r="AF121" s="354"/>
      <c r="AG121" s="354"/>
      <c r="AH121" s="354"/>
      <c r="AI121" s="354"/>
      <c r="AJ121" s="354"/>
      <c r="AK121" s="354"/>
      <c r="AL121" s="354"/>
      <c r="AM121" s="355"/>
    </row>
    <row r="122" spans="2:39" ht="15" customHeight="1" x14ac:dyDescent="0.25">
      <c r="B122" s="326" t="s">
        <v>1954</v>
      </c>
      <c r="C122" s="327"/>
      <c r="D122" s="327"/>
      <c r="E122" s="327"/>
      <c r="F122" s="327"/>
      <c r="G122" s="328"/>
      <c r="H122" s="326" t="s">
        <v>1936</v>
      </c>
      <c r="I122" s="327"/>
      <c r="J122" s="327"/>
      <c r="K122" s="328"/>
      <c r="L122" s="326" t="s">
        <v>1779</v>
      </c>
      <c r="M122" s="327"/>
      <c r="N122" s="327"/>
      <c r="O122" s="327"/>
      <c r="P122" s="327"/>
      <c r="Q122" s="327"/>
      <c r="R122" s="327"/>
      <c r="S122" s="327"/>
      <c r="T122" s="328"/>
      <c r="U122" s="335"/>
      <c r="V122" s="336"/>
      <c r="W122" s="382" t="s">
        <v>1729</v>
      </c>
      <c r="X122" s="383"/>
      <c r="Y122" s="383"/>
      <c r="Z122" s="383"/>
      <c r="AA122" s="384"/>
      <c r="AB122" s="326" t="s">
        <v>1729</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1780</v>
      </c>
      <c r="M125" s="327"/>
      <c r="N125" s="327"/>
      <c r="O125" s="327"/>
      <c r="P125" s="327"/>
      <c r="Q125" s="327"/>
      <c r="R125" s="327"/>
      <c r="S125" s="327"/>
      <c r="T125" s="328"/>
      <c r="U125" s="335"/>
      <c r="V125" s="336"/>
      <c r="W125" s="382" t="s">
        <v>1729</v>
      </c>
      <c r="X125" s="383"/>
      <c r="Y125" s="383"/>
      <c r="Z125" s="383"/>
      <c r="AA125" s="384"/>
      <c r="AB125" s="326" t="s">
        <v>1729</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1781</v>
      </c>
      <c r="M128" s="327"/>
      <c r="N128" s="327"/>
      <c r="O128" s="327"/>
      <c r="P128" s="327"/>
      <c r="Q128" s="327"/>
      <c r="R128" s="327"/>
      <c r="S128" s="327"/>
      <c r="T128" s="328"/>
      <c r="U128" s="335"/>
      <c r="V128" s="336"/>
      <c r="W128" s="382" t="s">
        <v>1729</v>
      </c>
      <c r="X128" s="383"/>
      <c r="Y128" s="383"/>
      <c r="Z128" s="383"/>
      <c r="AA128" s="384"/>
      <c r="AB128" s="326" t="s">
        <v>1729</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1935</v>
      </c>
      <c r="M131" s="327"/>
      <c r="N131" s="327"/>
      <c r="O131" s="327"/>
      <c r="P131" s="327"/>
      <c r="Q131" s="327"/>
      <c r="R131" s="327"/>
      <c r="S131" s="327"/>
      <c r="T131" s="328"/>
      <c r="U131" s="335"/>
      <c r="V131" s="336"/>
      <c r="W131" s="382" t="s">
        <v>1729</v>
      </c>
      <c r="X131" s="383"/>
      <c r="Y131" s="383"/>
      <c r="Z131" s="383"/>
      <c r="AA131" s="384"/>
      <c r="AB131" s="326" t="s">
        <v>1729</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1782</v>
      </c>
      <c r="M134" s="327"/>
      <c r="N134" s="327"/>
      <c r="O134" s="327"/>
      <c r="P134" s="327"/>
      <c r="Q134" s="327"/>
      <c r="R134" s="327"/>
      <c r="S134" s="327"/>
      <c r="T134" s="328"/>
      <c r="U134" s="335"/>
      <c r="V134" s="336"/>
      <c r="W134" s="382" t="s">
        <v>1729</v>
      </c>
      <c r="X134" s="383"/>
      <c r="Y134" s="383"/>
      <c r="Z134" s="383"/>
      <c r="AA134" s="384"/>
      <c r="AB134" s="326" t="s">
        <v>1729</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1759</v>
      </c>
      <c r="C137" s="327"/>
      <c r="D137" s="327"/>
      <c r="E137" s="327"/>
      <c r="F137" s="327"/>
      <c r="G137" s="328"/>
      <c r="H137" s="326" t="s">
        <v>1760</v>
      </c>
      <c r="I137" s="327"/>
      <c r="J137" s="327"/>
      <c r="K137" s="328"/>
      <c r="L137" s="326" t="s">
        <v>1761</v>
      </c>
      <c r="M137" s="327"/>
      <c r="N137" s="327"/>
      <c r="O137" s="327"/>
      <c r="P137" s="327"/>
      <c r="Q137" s="327"/>
      <c r="R137" s="327"/>
      <c r="S137" s="327"/>
      <c r="T137" s="328"/>
      <c r="U137" s="402" t="str">
        <f>IF(B37="X",IF(EA!B53&lt;AJ20,IF(EA!B53&gt;=AJ20-4,1,2),2),"")</f>
        <v/>
      </c>
      <c r="V137" s="403"/>
      <c r="W137" s="382" t="s">
        <v>1729</v>
      </c>
      <c r="X137" s="383"/>
      <c r="Y137" s="383"/>
      <c r="Z137" s="383"/>
      <c r="AA137" s="384"/>
      <c r="AB137" s="326" t="s">
        <v>1729</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1762</v>
      </c>
      <c r="C140" s="327"/>
      <c r="D140" s="327"/>
      <c r="E140" s="327"/>
      <c r="F140" s="327"/>
      <c r="G140" s="328"/>
      <c r="H140" s="326" t="s">
        <v>1763</v>
      </c>
      <c r="I140" s="327"/>
      <c r="J140" s="327"/>
      <c r="K140" s="328"/>
      <c r="L140" s="326" t="s">
        <v>1764</v>
      </c>
      <c r="M140" s="327"/>
      <c r="N140" s="327"/>
      <c r="O140" s="327"/>
      <c r="P140" s="327"/>
      <c r="Q140" s="327"/>
      <c r="R140" s="327"/>
      <c r="S140" s="327"/>
      <c r="T140" s="328"/>
      <c r="U140" s="402">
        <f>IF(AB140&gt;=0,1,2)</f>
        <v>1</v>
      </c>
      <c r="V140" s="403"/>
      <c r="W140" s="317" t="s">
        <v>1765</v>
      </c>
      <c r="X140" s="318"/>
      <c r="Y140" s="318"/>
      <c r="Z140" s="318"/>
      <c r="AA140" s="319"/>
      <c r="AB140" s="423">
        <f>W141-W143</f>
        <v>4803802</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313511132</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1766</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308707330</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1767</v>
      </c>
      <c r="C144" s="327"/>
      <c r="D144" s="327"/>
      <c r="E144" s="327"/>
      <c r="F144" s="327"/>
      <c r="G144" s="328"/>
      <c r="H144" s="326" t="s">
        <v>1778</v>
      </c>
      <c r="I144" s="327"/>
      <c r="J144" s="327"/>
      <c r="K144" s="328"/>
      <c r="L144" s="326" t="s">
        <v>1777</v>
      </c>
      <c r="M144" s="327"/>
      <c r="N144" s="327"/>
      <c r="O144" s="327"/>
      <c r="P144" s="327"/>
      <c r="Q144" s="327"/>
      <c r="R144" s="327"/>
      <c r="S144" s="327"/>
      <c r="T144" s="328"/>
      <c r="U144" s="402">
        <f>IF(AB144&gt;=2.5%,2,1)</f>
        <v>1</v>
      </c>
      <c r="V144" s="403"/>
      <c r="W144" s="317" t="s">
        <v>1765</v>
      </c>
      <c r="X144" s="318"/>
      <c r="Y144" s="318"/>
      <c r="Z144" s="318"/>
      <c r="AA144" s="319"/>
      <c r="AB144" s="408">
        <f>W147/W145</f>
        <v>3.1896794018784633E-4</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313511132</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100000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1768</v>
      </c>
      <c r="C148" s="327"/>
      <c r="D148" s="327"/>
      <c r="E148" s="327"/>
      <c r="F148" s="327"/>
      <c r="G148" s="328"/>
      <c r="H148" s="326" t="s">
        <v>1769</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7"/>
      <c r="N148" s="327"/>
      <c r="O148" s="327"/>
      <c r="P148" s="327"/>
      <c r="Q148" s="327"/>
      <c r="R148" s="327"/>
      <c r="S148" s="327"/>
      <c r="T148" s="328"/>
      <c r="U148" s="402" t="e">
        <f>IF(AB148&gt;=3%,2,1)</f>
        <v>#DIV/0!</v>
      </c>
      <c r="V148" s="403"/>
      <c r="W148" s="317" t="str">
        <f>"Cap. 1000
Presup. "&amp;AJ20-1</f>
        <v>Cap. 1000
Presup. 2024</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2025</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95203332</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1770</v>
      </c>
      <c r="C152" s="327"/>
      <c r="D152" s="327"/>
      <c r="E152" s="327"/>
      <c r="F152" s="327"/>
      <c r="G152" s="328"/>
      <c r="H152" s="326" t="s">
        <v>1951</v>
      </c>
      <c r="I152" s="327"/>
      <c r="J152" s="327"/>
      <c r="K152" s="328"/>
      <c r="L152" s="326" t="s">
        <v>1771</v>
      </c>
      <c r="M152" s="327"/>
      <c r="N152" s="327"/>
      <c r="O152" s="327"/>
      <c r="P152" s="327"/>
      <c r="Q152" s="327"/>
      <c r="R152" s="327"/>
      <c r="S152" s="327"/>
      <c r="T152" s="328"/>
      <c r="U152" s="335"/>
      <c r="V152" s="336"/>
      <c r="W152" s="382" t="s">
        <v>1729</v>
      </c>
      <c r="X152" s="383"/>
      <c r="Y152" s="383"/>
      <c r="Z152" s="383"/>
      <c r="AA152" s="384"/>
      <c r="AB152" s="326" t="s">
        <v>1729</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2159</v>
      </c>
      <c r="C155" s="327"/>
      <c r="D155" s="327"/>
      <c r="E155" s="327"/>
      <c r="F155" s="327"/>
      <c r="G155" s="328"/>
      <c r="H155" s="326" t="s">
        <v>1772</v>
      </c>
      <c r="I155" s="327"/>
      <c r="J155" s="327"/>
      <c r="K155" s="328"/>
      <c r="L155" s="326" t="s">
        <v>2160</v>
      </c>
      <c r="M155" s="327"/>
      <c r="N155" s="327"/>
      <c r="O155" s="327"/>
      <c r="P155" s="327"/>
      <c r="Q155" s="327"/>
      <c r="R155" s="327"/>
      <c r="S155" s="327"/>
      <c r="T155" s="328"/>
      <c r="U155" s="335"/>
      <c r="V155" s="336"/>
      <c r="W155" s="382" t="s">
        <v>1729</v>
      </c>
      <c r="X155" s="383"/>
      <c r="Y155" s="383"/>
      <c r="Z155" s="383"/>
      <c r="AA155" s="384"/>
      <c r="AB155" s="326" t="s">
        <v>1729</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1773</v>
      </c>
      <c r="C158" s="327"/>
      <c r="D158" s="327"/>
      <c r="E158" s="327"/>
      <c r="F158" s="327"/>
      <c r="G158" s="328"/>
      <c r="H158" s="326" t="s">
        <v>1784</v>
      </c>
      <c r="I158" s="327"/>
      <c r="J158" s="327"/>
      <c r="K158" s="328"/>
      <c r="L158" s="326" t="s">
        <v>1774</v>
      </c>
      <c r="M158" s="327"/>
      <c r="N158" s="327"/>
      <c r="O158" s="327"/>
      <c r="P158" s="327"/>
      <c r="Q158" s="327"/>
      <c r="R158" s="327"/>
      <c r="S158" s="327"/>
      <c r="T158" s="328"/>
      <c r="U158" s="335"/>
      <c r="V158" s="336"/>
      <c r="W158" s="393"/>
      <c r="X158" s="394"/>
      <c r="Y158" s="394"/>
      <c r="Z158" s="394"/>
      <c r="AA158" s="395"/>
      <c r="AB158" s="326" t="s">
        <v>1729</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95203332</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200870863</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52180000</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75931000</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400000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19835752</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5304797</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3300000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58370097</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59421941</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250000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48315375</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7639107</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1754</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1940</v>
      </c>
      <c r="C180" s="357"/>
      <c r="D180" s="357"/>
      <c r="E180" s="357"/>
      <c r="F180" s="357"/>
      <c r="G180" s="357"/>
      <c r="H180" s="357"/>
      <c r="I180" s="357"/>
      <c r="J180" s="357"/>
      <c r="K180" s="357"/>
      <c r="L180" s="357"/>
      <c r="M180" s="357"/>
      <c r="N180" s="357"/>
      <c r="O180" s="358"/>
      <c r="P180" s="296" t="str">
        <f>IF($F$6=0,"",IF(RIGHT($B$6,2)="00",IF('CRI-DE'!$F$9&gt;0,"SI","NO"),"N/A"))</f>
        <v>SI</v>
      </c>
      <c r="Q180" s="371">
        <v>1101</v>
      </c>
      <c r="R180" s="372"/>
      <c r="S180" s="296" t="str">
        <f>IF($F$6=0,"",IF(RIGHT($B$6,2)="00",IF('CRI-DE'!$F$11&gt;0,"SI","NO"),"N/A"))</f>
        <v>SI</v>
      </c>
      <c r="T180" s="371">
        <v>1201</v>
      </c>
      <c r="U180" s="372"/>
      <c r="V180" s="296" t="str">
        <f>IF($F$6=0,"",IF(RIGHT($B$6,2)="00",IF('CRI-DE'!$F$12&gt;0,"SI","NO"),"N/A"))</f>
        <v>SI</v>
      </c>
      <c r="W180" s="371">
        <v>1202</v>
      </c>
      <c r="X180" s="372"/>
      <c r="Y180" s="296" t="str">
        <f>IF($F$6=0,"",IF(RIGHT($B$6,2)="00",IF('CRI-DE'!$F$13&gt;0,"SI","NO"),"N/A"))</f>
        <v>SI</v>
      </c>
      <c r="Z180" s="371">
        <v>1203</v>
      </c>
      <c r="AA180" s="372"/>
      <c r="AB180" s="296" t="str">
        <f>IF($F$6=0,"",IF(RIGHT($B$6,2)="00",IF('CRI-DE'!$F$19&gt;0,"SI","NO"),"N/A"))</f>
        <v>SI</v>
      </c>
      <c r="AC180" s="371">
        <v>1701</v>
      </c>
      <c r="AD180" s="372"/>
      <c r="AE180" s="296" t="str">
        <f>IF($F$6=0,"",IF(RIGHT($B$6,2)="00",IF('CRI-DE'!$F$20&gt;0,"SI","NO"),"N/A"))</f>
        <v>NO</v>
      </c>
      <c r="AF180" s="371">
        <v>1702</v>
      </c>
      <c r="AG180" s="372"/>
      <c r="AH180" s="296" t="str">
        <f>IF($F$6=0,"",IF(RIGHT($B$6,2)="00",IF('CRI-DE'!$F$36&gt;0,"SI","NO"),"N/A"))</f>
        <v>SI</v>
      </c>
      <c r="AI180" s="371">
        <v>3101</v>
      </c>
      <c r="AJ180" s="372"/>
      <c r="AK180" s="296" t="str">
        <f>IF($F$6=0,"",IF(RIGHT($B$6,2)="00",IF('CRI-DE'!$F$41&gt;0,"SI","NO"),"N/A"))</f>
        <v>SI</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6" t="str">
        <f>IF($F$6=0,"",IF(RIGHT($B$6,2)="00",IF('CRI-DE'!$F$48&gt;0,"SI","NO"),"N/A"))</f>
        <v>SI</v>
      </c>
      <c r="Q181" s="371">
        <v>4302</v>
      </c>
      <c r="R181" s="372"/>
      <c r="S181" s="296" t="str">
        <f>IF($F$6=0,"",IF(RIGHT($B$6,2)="00",IF('CRI-DE'!$F$49&gt;0,"SI","NO"),"N/A"))</f>
        <v>SI</v>
      </c>
      <c r="T181" s="371">
        <v>4303</v>
      </c>
      <c r="U181" s="372"/>
      <c r="V181" s="296" t="str">
        <f>IF($F$6=0,"",IF(RIGHT($B$6,2)="00",IF('CRI-DE'!$F$54&gt;0,"SI","NO"),"N/A"))</f>
        <v>SI</v>
      </c>
      <c r="W181" s="371">
        <v>4308</v>
      </c>
      <c r="X181" s="372"/>
      <c r="Y181" s="296" t="str">
        <f>IF($F$6=0,"",IF(RIGHT($B$6,2)="00",IF('CRI-DE'!$F$56&gt;0,"SI","NO"),"N/A"))</f>
        <v>SI</v>
      </c>
      <c r="Z181" s="371">
        <v>4310</v>
      </c>
      <c r="AA181" s="372"/>
      <c r="AB181" s="296" t="str">
        <f>IF($F$6=0,"",IF(RIGHT($B$6,2)="00",IF('CRI-DE'!$F$109&gt;0,"SI","NO"),"N/A"))</f>
        <v>SI</v>
      </c>
      <c r="AC181" s="371">
        <v>8100</v>
      </c>
      <c r="AD181" s="372"/>
      <c r="AE181" s="296" t="str">
        <f>IF($F$6=0,"",IF(RIGHT($B$6,2)="00",IF('CRI-DE'!$F$121&gt;0,"SI","NO"),"N/A"))</f>
        <v>SI</v>
      </c>
      <c r="AF181" s="371">
        <v>8112</v>
      </c>
      <c r="AG181" s="372"/>
      <c r="AH181" s="296" t="str">
        <f>IF($F$6=0,"",IF(RIGHT($B$6,2)="00",IF('CRI-DE'!$F$123&gt;0,"SI","NO"),"N/A"))</f>
        <v>SI</v>
      </c>
      <c r="AI181" s="371">
        <v>8201</v>
      </c>
      <c r="AJ181" s="372"/>
      <c r="AK181" s="296" t="str">
        <f>IF($F$6=0,"",IF(RIGHT($B$6,2)="00",IF('CRI-DE'!$F$124&gt;0,"SI","NO"),"N/A"))</f>
        <v>SI</v>
      </c>
      <c r="AL181" s="371">
        <v>8202</v>
      </c>
      <c r="AM181" s="372"/>
    </row>
    <row r="182" spans="2:39" ht="15" customHeight="1" x14ac:dyDescent="0.25">
      <c r="B182" s="362" t="s">
        <v>1952</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SI</v>
      </c>
      <c r="AC182" s="371">
        <v>111</v>
      </c>
      <c r="AD182" s="372"/>
      <c r="AE182" s="296" t="str">
        <f>IF($F$6=0,"",IF(SUM('COG-M'!$P$20:$P$29)&gt;0,"SI","NO"))</f>
        <v>SI</v>
      </c>
      <c r="AF182" s="371">
        <v>113</v>
      </c>
      <c r="AG182" s="372"/>
      <c r="AH182" s="296" t="str">
        <f>IF($F$6=0,"",IF(SUM('COG-M'!$P$83:$P$92)&gt;0,"SI","NO"))</f>
        <v>SI</v>
      </c>
      <c r="AI182" s="371">
        <v>132</v>
      </c>
      <c r="AJ182" s="372"/>
      <c r="AK182" s="296" t="str">
        <f>IF($F$6=0,"",IF(SUM('COG-M'!$P$136:$P$145)&gt;0,"SI","NO"))</f>
        <v>NO</v>
      </c>
      <c r="AL182" s="371">
        <v>141</v>
      </c>
      <c r="AM182" s="372"/>
    </row>
    <row r="183" spans="2:39" ht="15" customHeight="1" x14ac:dyDescent="0.25">
      <c r="B183" s="356" t="s">
        <v>1941</v>
      </c>
      <c r="C183" s="357"/>
      <c r="D183" s="357"/>
      <c r="E183" s="357"/>
      <c r="F183" s="357"/>
      <c r="G183" s="357"/>
      <c r="H183" s="357"/>
      <c r="I183" s="357"/>
      <c r="J183" s="357"/>
      <c r="K183" s="357"/>
      <c r="L183" s="357"/>
      <c r="M183" s="357"/>
      <c r="N183" s="357"/>
      <c r="O183" s="357"/>
      <c r="P183" s="357"/>
      <c r="Q183" s="357"/>
      <c r="R183" s="357"/>
      <c r="S183" s="357"/>
      <c r="T183" s="357"/>
      <c r="U183" s="358"/>
      <c r="V183" s="326" t="s">
        <v>2215</v>
      </c>
      <c r="W183" s="327"/>
      <c r="X183" s="327"/>
      <c r="Y183" s="327"/>
      <c r="Z183" s="327"/>
      <c r="AA183" s="327"/>
      <c r="AB183" s="326" t="s">
        <v>2216</v>
      </c>
      <c r="AC183" s="327"/>
      <c r="AD183" s="327"/>
      <c r="AE183" s="327"/>
      <c r="AF183" s="327"/>
      <c r="AG183" s="327"/>
      <c r="AH183" s="326" t="s">
        <v>1725</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313511132</v>
      </c>
      <c r="AC184" s="366"/>
      <c r="AD184" s="366"/>
      <c r="AE184" s="366"/>
      <c r="AF184" s="366"/>
      <c r="AG184" s="367"/>
      <c r="AH184" s="368" t="e">
        <f>('COG-RYP'!E29/V184)-1</f>
        <v>#DIV/0!</v>
      </c>
      <c r="AI184" s="369"/>
      <c r="AJ184" s="369"/>
      <c r="AK184" s="369"/>
      <c r="AL184" s="369"/>
      <c r="AM184" s="370"/>
    </row>
    <row r="185" spans="2:39" ht="15" customHeight="1" x14ac:dyDescent="0.25">
      <c r="B185" s="356" t="s">
        <v>1947</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1953</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6655.5807663729965</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1755</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1144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topLeftCell="A25"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2544</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0866141732283472" right="0.70866141732283472" top="0.74803149606299213" bottom="0.74803149606299213" header="0.31496062992125984" footer="0.31496062992125984"/>
  <pageSetup paperSize="5" scale="8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16" t="s">
        <v>2177</v>
      </c>
      <c r="G2" s="516"/>
      <c r="H2" s="516"/>
      <c r="I2" s="516"/>
      <c r="J2" s="516"/>
      <c r="K2" s="516"/>
      <c r="L2" s="516"/>
      <c r="M2" s="516"/>
      <c r="N2" s="516"/>
      <c r="O2" s="516"/>
      <c r="P2" s="516"/>
      <c r="Q2" s="516"/>
      <c r="R2" s="516"/>
      <c r="S2" s="516"/>
      <c r="T2" s="516"/>
      <c r="U2" s="515">
        <v>2025</v>
      </c>
      <c r="V2" s="515"/>
      <c r="Y2" s="272"/>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"&amp;U2&amp;".01"</f>
        <v>Versión 2025.01</v>
      </c>
      <c r="AA5" s="510"/>
      <c r="AB5" s="510"/>
      <c r="AC5" s="510"/>
      <c r="AD5" s="511"/>
    </row>
    <row r="6" spans="1:30" x14ac:dyDescent="0.25">
      <c r="B6" s="507" t="s">
        <v>861</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2213</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4" t="str">
        <f>IF(SUM('MIR-IG'!P7:X7)&gt;0,IF('MIR-IG'!A8&gt;0,"X",""),"")</f>
        <v>X</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xml:space="preserve">• No se elaboró el o los formato(s) de: Informe sobre estudios actuariales - LDF.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xml:space="preserve">Informe sobre estudios actuariales - LDF. </v>
      </c>
      <c r="C28" s="268">
        <f>IF(P13="X",0,1)</f>
        <v>1</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1728</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paperSize="5"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sheetPr>
  <dimension ref="A1:S177"/>
  <sheetViews>
    <sheetView showGridLines="0" tabSelected="1" zoomScale="80" zoomScaleNormal="80" workbookViewId="0">
      <pane xSplit="3" ySplit="6" topLeftCell="D143" activePane="bottomRight" state="frozen"/>
      <selection pane="topRight" activeCell="D1" sqref="D1"/>
      <selection pane="bottomLeft" activeCell="A2" sqref="A2"/>
      <selection pane="bottomRight" activeCell="F156" sqref="F156"/>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2533</v>
      </c>
    </row>
    <row r="3" spans="1:16" ht="21" x14ac:dyDescent="0.35">
      <c r="A3" s="300" t="str">
        <f>Inconsistencias!$B$6&amp;IF(LOOKUP(Inconsistencias!$B$6,EF!$C$2:$C$1001,EF!$I$2:I$1001)="Dependencia",", Jalisco","")</f>
        <v>Jocotepec, Jalisco</v>
      </c>
    </row>
    <row r="4" spans="1:16" ht="18.75" x14ac:dyDescent="0.3">
      <c r="A4" s="301" t="str">
        <f>"Ejercicio Fiscal "&amp;Inconsistencias!U2</f>
        <v>Ejercicio Fiscal 2025</v>
      </c>
    </row>
    <row r="5" spans="1:16" x14ac:dyDescent="0.25"/>
    <row r="6" spans="1:16" ht="15" customHeight="1" x14ac:dyDescent="0.25">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25">
      <c r="A7" s="4">
        <v>1000</v>
      </c>
      <c r="B7" s="5" t="s">
        <v>500</v>
      </c>
      <c r="C7" s="142"/>
      <c r="D7" s="6">
        <f>D8+D10+D14+D15+D16+D17+D18+D24+D26</f>
        <v>12059461</v>
      </c>
      <c r="E7" s="6">
        <f t="shared" ref="E7:N7" si="0">E8+E10+E14+E15+E16+E17+E18+E24+E26</f>
        <v>10658878</v>
      </c>
      <c r="F7" s="6">
        <f t="shared" si="0"/>
        <v>3544112</v>
      </c>
      <c r="G7" s="6">
        <f t="shared" si="0"/>
        <v>3970446</v>
      </c>
      <c r="H7" s="6">
        <f t="shared" si="0"/>
        <v>2900573</v>
      </c>
      <c r="I7" s="6">
        <f t="shared" si="0"/>
        <v>2512668</v>
      </c>
      <c r="J7" s="6">
        <f t="shared" si="0"/>
        <v>2623135</v>
      </c>
      <c r="K7" s="6">
        <f t="shared" si="0"/>
        <v>3499844</v>
      </c>
      <c r="L7" s="6">
        <f t="shared" si="0"/>
        <v>2300798</v>
      </c>
      <c r="M7" s="6">
        <f t="shared" si="0"/>
        <v>1746000</v>
      </c>
      <c r="N7" s="6">
        <f t="shared" si="0"/>
        <v>1246000</v>
      </c>
      <c r="O7" s="6">
        <f>O8+O10+O14+O15+O16+O17+O18+O24+O26</f>
        <v>1253460</v>
      </c>
      <c r="P7" s="6">
        <f>SUM(D7:O7)</f>
        <v>48315375</v>
      </c>
    </row>
    <row r="8" spans="1:16" x14ac:dyDescent="0.25">
      <c r="A8" s="7">
        <v>1100</v>
      </c>
      <c r="B8" s="8" t="s">
        <v>509</v>
      </c>
      <c r="C8" s="143"/>
      <c r="D8" s="9">
        <f>SUM(D9)</f>
        <v>9408</v>
      </c>
      <c r="E8" s="9">
        <f t="shared" ref="E8:O8" si="1">SUM(E9)</f>
        <v>18500</v>
      </c>
      <c r="F8" s="9">
        <f t="shared" si="1"/>
        <v>0</v>
      </c>
      <c r="G8" s="9">
        <f t="shared" si="1"/>
        <v>6500</v>
      </c>
      <c r="H8" s="9">
        <f t="shared" si="1"/>
        <v>0</v>
      </c>
      <c r="I8" s="9">
        <f t="shared" si="1"/>
        <v>0</v>
      </c>
      <c r="J8" s="9">
        <f t="shared" si="1"/>
        <v>0</v>
      </c>
      <c r="K8" s="9">
        <f t="shared" si="1"/>
        <v>0</v>
      </c>
      <c r="L8" s="9">
        <f t="shared" si="1"/>
        <v>0</v>
      </c>
      <c r="M8" s="9">
        <f t="shared" si="1"/>
        <v>5000</v>
      </c>
      <c r="N8" s="9">
        <f t="shared" si="1"/>
        <v>5000</v>
      </c>
      <c r="O8" s="9">
        <f t="shared" si="1"/>
        <v>12460</v>
      </c>
      <c r="P8" s="9">
        <f t="shared" ref="P8:P79" si="2">SUM(D8:O8)</f>
        <v>56868</v>
      </c>
    </row>
    <row r="9" spans="1:16" x14ac:dyDescent="0.25">
      <c r="A9" s="10">
        <v>1101</v>
      </c>
      <c r="B9" s="11" t="s">
        <v>432</v>
      </c>
      <c r="C9" s="146">
        <v>11</v>
      </c>
      <c r="D9" s="12">
        <v>9408</v>
      </c>
      <c r="E9" s="12">
        <v>18500</v>
      </c>
      <c r="F9" s="12">
        <v>0</v>
      </c>
      <c r="G9" s="12">
        <v>6500</v>
      </c>
      <c r="H9" s="12">
        <v>0</v>
      </c>
      <c r="I9" s="12">
        <v>0</v>
      </c>
      <c r="J9" s="12">
        <v>0</v>
      </c>
      <c r="K9" s="12">
        <v>0</v>
      </c>
      <c r="L9" s="12">
        <v>0</v>
      </c>
      <c r="M9" s="12">
        <v>5000</v>
      </c>
      <c r="N9" s="12">
        <v>5000</v>
      </c>
      <c r="O9" s="12">
        <v>12460</v>
      </c>
      <c r="P9" s="13">
        <f t="shared" si="2"/>
        <v>56868</v>
      </c>
    </row>
    <row r="10" spans="1:16" x14ac:dyDescent="0.25">
      <c r="A10" s="7">
        <v>1200</v>
      </c>
      <c r="B10" s="14" t="s">
        <v>510</v>
      </c>
      <c r="C10" s="143"/>
      <c r="D10" s="9">
        <f>SUM(D11:D13)</f>
        <v>11859053</v>
      </c>
      <c r="E10" s="9">
        <f t="shared" ref="E10:O10" si="3">SUM(E11:E13)</f>
        <v>10429378</v>
      </c>
      <c r="F10" s="9">
        <f t="shared" si="3"/>
        <v>3383112</v>
      </c>
      <c r="G10" s="9">
        <f t="shared" si="3"/>
        <v>3852946</v>
      </c>
      <c r="H10" s="9">
        <f t="shared" si="3"/>
        <v>2789573</v>
      </c>
      <c r="I10" s="9">
        <f t="shared" si="3"/>
        <v>2401668</v>
      </c>
      <c r="J10" s="9">
        <f t="shared" si="3"/>
        <v>2483989</v>
      </c>
      <c r="K10" s="9">
        <f t="shared" si="3"/>
        <v>3388844</v>
      </c>
      <c r="L10" s="9">
        <f t="shared" si="3"/>
        <v>2200298</v>
      </c>
      <c r="M10" s="9">
        <f t="shared" si="3"/>
        <v>1680000</v>
      </c>
      <c r="N10" s="9">
        <f t="shared" si="3"/>
        <v>1180000</v>
      </c>
      <c r="O10" s="9">
        <f t="shared" si="3"/>
        <v>1180000</v>
      </c>
      <c r="P10" s="9">
        <f t="shared" si="2"/>
        <v>46828861</v>
      </c>
    </row>
    <row r="11" spans="1:16" x14ac:dyDescent="0.25">
      <c r="A11" s="10">
        <v>1201</v>
      </c>
      <c r="B11" s="11" t="s">
        <v>433</v>
      </c>
      <c r="C11" s="146">
        <v>11</v>
      </c>
      <c r="D11" s="12">
        <v>10250000</v>
      </c>
      <c r="E11" s="12">
        <v>8850000</v>
      </c>
      <c r="F11" s="12">
        <v>2614521</v>
      </c>
      <c r="G11" s="12">
        <v>1441290</v>
      </c>
      <c r="H11" s="12">
        <v>1104420</v>
      </c>
      <c r="I11" s="12">
        <v>1000000</v>
      </c>
      <c r="J11" s="12">
        <v>900000</v>
      </c>
      <c r="K11" s="12">
        <v>800000</v>
      </c>
      <c r="L11" s="12">
        <v>680000</v>
      </c>
      <c r="M11" s="12">
        <v>480000</v>
      </c>
      <c r="N11" s="12">
        <v>480000</v>
      </c>
      <c r="O11" s="12">
        <v>480000</v>
      </c>
      <c r="P11" s="13">
        <f t="shared" si="2"/>
        <v>29080231</v>
      </c>
    </row>
    <row r="12" spans="1:16" x14ac:dyDescent="0.25">
      <c r="A12" s="10">
        <v>1202</v>
      </c>
      <c r="B12" s="11" t="s">
        <v>511</v>
      </c>
      <c r="C12" s="146">
        <v>11</v>
      </c>
      <c r="D12" s="12">
        <v>1512364</v>
      </c>
      <c r="E12" s="12">
        <v>1391095</v>
      </c>
      <c r="F12" s="12">
        <v>678699</v>
      </c>
      <c r="G12" s="12">
        <v>2313022</v>
      </c>
      <c r="H12" s="12">
        <v>1634430</v>
      </c>
      <c r="I12" s="12">
        <v>1315858</v>
      </c>
      <c r="J12" s="12">
        <v>1512604</v>
      </c>
      <c r="K12" s="12">
        <v>2191759</v>
      </c>
      <c r="L12" s="12">
        <v>1311636</v>
      </c>
      <c r="M12" s="12">
        <v>1000000</v>
      </c>
      <c r="N12" s="12">
        <v>500000</v>
      </c>
      <c r="O12" s="12">
        <v>500000</v>
      </c>
      <c r="P12" s="13">
        <f t="shared" si="2"/>
        <v>15861467</v>
      </c>
    </row>
    <row r="13" spans="1:16" x14ac:dyDescent="0.25">
      <c r="A13" s="10">
        <v>1203</v>
      </c>
      <c r="B13" s="11" t="s">
        <v>434</v>
      </c>
      <c r="C13" s="146">
        <v>11</v>
      </c>
      <c r="D13" s="12">
        <v>96689</v>
      </c>
      <c r="E13" s="12">
        <v>188283</v>
      </c>
      <c r="F13" s="12">
        <v>89892</v>
      </c>
      <c r="G13" s="12">
        <v>98634</v>
      </c>
      <c r="H13" s="12">
        <v>50723</v>
      </c>
      <c r="I13" s="12">
        <v>85810</v>
      </c>
      <c r="J13" s="12">
        <v>71385</v>
      </c>
      <c r="K13" s="12">
        <v>397085</v>
      </c>
      <c r="L13" s="12">
        <v>208662</v>
      </c>
      <c r="M13" s="12">
        <v>200000</v>
      </c>
      <c r="N13" s="12">
        <v>200000</v>
      </c>
      <c r="O13" s="12">
        <v>200000</v>
      </c>
      <c r="P13" s="13">
        <f t="shared" si="2"/>
        <v>1887163</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191000</v>
      </c>
      <c r="E18" s="15">
        <f t="shared" ref="E18:O18" si="4">SUM(E19:E23)</f>
        <v>211000</v>
      </c>
      <c r="F18" s="15">
        <f t="shared" si="4"/>
        <v>161000</v>
      </c>
      <c r="G18" s="15">
        <f t="shared" si="4"/>
        <v>111000</v>
      </c>
      <c r="H18" s="15">
        <f t="shared" si="4"/>
        <v>111000</v>
      </c>
      <c r="I18" s="15">
        <f t="shared" si="4"/>
        <v>111000</v>
      </c>
      <c r="J18" s="15">
        <f t="shared" si="4"/>
        <v>139146</v>
      </c>
      <c r="K18" s="15">
        <f t="shared" si="4"/>
        <v>111000</v>
      </c>
      <c r="L18" s="15">
        <f t="shared" si="4"/>
        <v>100500</v>
      </c>
      <c r="M18" s="15">
        <f t="shared" si="4"/>
        <v>61000</v>
      </c>
      <c r="N18" s="15">
        <f t="shared" si="4"/>
        <v>61000</v>
      </c>
      <c r="O18" s="15">
        <f t="shared" si="4"/>
        <v>61000</v>
      </c>
      <c r="P18" s="15">
        <f t="shared" si="2"/>
        <v>1429646</v>
      </c>
    </row>
    <row r="19" spans="1:16" x14ac:dyDescent="0.25">
      <c r="A19" s="10">
        <v>1701</v>
      </c>
      <c r="B19" s="17" t="s">
        <v>435</v>
      </c>
      <c r="C19" s="146">
        <v>11</v>
      </c>
      <c r="D19" s="12">
        <v>180000</v>
      </c>
      <c r="E19" s="12">
        <v>200000</v>
      </c>
      <c r="F19" s="12">
        <v>150000</v>
      </c>
      <c r="G19" s="12">
        <v>100000</v>
      </c>
      <c r="H19" s="12">
        <v>100000</v>
      </c>
      <c r="I19" s="12">
        <v>100000</v>
      </c>
      <c r="J19" s="12">
        <v>128146</v>
      </c>
      <c r="K19" s="12">
        <v>100000</v>
      </c>
      <c r="L19" s="12">
        <v>90000</v>
      </c>
      <c r="M19" s="12">
        <v>50000</v>
      </c>
      <c r="N19" s="12">
        <v>50000</v>
      </c>
      <c r="O19" s="12">
        <v>50000</v>
      </c>
      <c r="P19" s="13">
        <f t="shared" si="2"/>
        <v>1298146</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1000</v>
      </c>
      <c r="E21" s="12">
        <v>1000</v>
      </c>
      <c r="F21" s="12">
        <v>1000</v>
      </c>
      <c r="G21" s="12">
        <v>1000</v>
      </c>
      <c r="H21" s="12">
        <v>1000</v>
      </c>
      <c r="I21" s="12">
        <v>1000</v>
      </c>
      <c r="J21" s="12">
        <v>1000</v>
      </c>
      <c r="K21" s="12">
        <v>1000</v>
      </c>
      <c r="L21" s="12">
        <v>500</v>
      </c>
      <c r="M21" s="12">
        <v>1000</v>
      </c>
      <c r="N21" s="12">
        <v>1000</v>
      </c>
      <c r="O21" s="12">
        <v>1000</v>
      </c>
      <c r="P21" s="13">
        <f t="shared" si="2"/>
        <v>11500</v>
      </c>
    </row>
    <row r="22" spans="1:16" x14ac:dyDescent="0.25">
      <c r="A22" s="10">
        <v>1704</v>
      </c>
      <c r="B22" s="17" t="s">
        <v>518</v>
      </c>
      <c r="C22" s="146">
        <v>11</v>
      </c>
      <c r="D22" s="12">
        <v>10000</v>
      </c>
      <c r="E22" s="12">
        <v>10000</v>
      </c>
      <c r="F22" s="12">
        <v>10000</v>
      </c>
      <c r="G22" s="12">
        <v>10000</v>
      </c>
      <c r="H22" s="12">
        <v>10000</v>
      </c>
      <c r="I22" s="12">
        <v>10000</v>
      </c>
      <c r="J22" s="12">
        <v>10000</v>
      </c>
      <c r="K22" s="12">
        <v>10000</v>
      </c>
      <c r="L22" s="12">
        <v>10000</v>
      </c>
      <c r="M22" s="12">
        <v>10000</v>
      </c>
      <c r="N22" s="12">
        <v>10000</v>
      </c>
      <c r="O22" s="12">
        <v>10000</v>
      </c>
      <c r="P22" s="13">
        <f t="shared" si="2"/>
        <v>120000</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2218</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2275</v>
      </c>
      <c r="C34" s="148"/>
      <c r="D34" s="6">
        <f>D35+D37</f>
        <v>20000</v>
      </c>
      <c r="E34" s="6">
        <f t="shared" ref="E34:O34" si="8">E35+E37</f>
        <v>20000</v>
      </c>
      <c r="F34" s="6">
        <f t="shared" si="8"/>
        <v>20000</v>
      </c>
      <c r="G34" s="6">
        <f t="shared" si="8"/>
        <v>20000</v>
      </c>
      <c r="H34" s="6">
        <f t="shared" si="8"/>
        <v>20000</v>
      </c>
      <c r="I34" s="6">
        <f t="shared" si="8"/>
        <v>40000</v>
      </c>
      <c r="J34" s="6">
        <f t="shared" si="8"/>
        <v>20000</v>
      </c>
      <c r="K34" s="6">
        <f t="shared" si="8"/>
        <v>20000</v>
      </c>
      <c r="L34" s="6">
        <f t="shared" si="8"/>
        <v>20000</v>
      </c>
      <c r="M34" s="6">
        <f t="shared" si="8"/>
        <v>20000</v>
      </c>
      <c r="N34" s="6">
        <f t="shared" si="8"/>
        <v>20000</v>
      </c>
      <c r="O34" s="6">
        <f t="shared" si="8"/>
        <v>10000</v>
      </c>
      <c r="P34" s="6">
        <f>SUM(D34:O34)</f>
        <v>250000</v>
      </c>
    </row>
    <row r="35" spans="1:16" x14ac:dyDescent="0.25">
      <c r="A35" s="7">
        <v>3100</v>
      </c>
      <c r="B35" s="16" t="s">
        <v>525</v>
      </c>
      <c r="C35" s="147"/>
      <c r="D35" s="9">
        <f>SUM(D36)</f>
        <v>20000</v>
      </c>
      <c r="E35" s="9">
        <f t="shared" ref="E35:O37" si="9">SUM(E36)</f>
        <v>20000</v>
      </c>
      <c r="F35" s="9">
        <f t="shared" si="9"/>
        <v>20000</v>
      </c>
      <c r="G35" s="9">
        <f t="shared" si="9"/>
        <v>20000</v>
      </c>
      <c r="H35" s="9">
        <f t="shared" si="9"/>
        <v>20000</v>
      </c>
      <c r="I35" s="9">
        <f t="shared" si="9"/>
        <v>40000</v>
      </c>
      <c r="J35" s="9">
        <f t="shared" si="9"/>
        <v>20000</v>
      </c>
      <c r="K35" s="9">
        <f t="shared" si="9"/>
        <v>20000</v>
      </c>
      <c r="L35" s="9">
        <f t="shared" si="9"/>
        <v>20000</v>
      </c>
      <c r="M35" s="9">
        <f t="shared" si="9"/>
        <v>20000</v>
      </c>
      <c r="N35" s="9">
        <f t="shared" si="9"/>
        <v>20000</v>
      </c>
      <c r="O35" s="9">
        <f t="shared" si="9"/>
        <v>10000</v>
      </c>
      <c r="P35" s="9">
        <f t="shared" si="2"/>
        <v>250000</v>
      </c>
    </row>
    <row r="36" spans="1:16" x14ac:dyDescent="0.25">
      <c r="A36" s="10">
        <v>3101</v>
      </c>
      <c r="B36" s="17" t="s">
        <v>525</v>
      </c>
      <c r="C36" s="146">
        <v>11</v>
      </c>
      <c r="D36" s="12">
        <v>20000</v>
      </c>
      <c r="E36" s="12">
        <v>20000</v>
      </c>
      <c r="F36" s="12">
        <v>20000</v>
      </c>
      <c r="G36" s="12">
        <v>20000</v>
      </c>
      <c r="H36" s="12">
        <v>20000</v>
      </c>
      <c r="I36" s="12">
        <v>40000</v>
      </c>
      <c r="J36" s="12">
        <v>20000</v>
      </c>
      <c r="K36" s="12">
        <v>20000</v>
      </c>
      <c r="L36" s="12">
        <v>20000</v>
      </c>
      <c r="M36" s="12">
        <v>20000</v>
      </c>
      <c r="N36" s="12">
        <v>20000</v>
      </c>
      <c r="O36" s="12">
        <v>10000</v>
      </c>
      <c r="P36" s="13">
        <f t="shared" si="2"/>
        <v>250000</v>
      </c>
    </row>
    <row r="37" spans="1:16" ht="45" x14ac:dyDescent="0.2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2219</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12830986</v>
      </c>
      <c r="E39" s="6">
        <f t="shared" ref="E39:N39" si="11">E40+E45+E46+E61+E63+E69</f>
        <v>10819500</v>
      </c>
      <c r="F39" s="6">
        <f t="shared" si="11"/>
        <v>5653110</v>
      </c>
      <c r="G39" s="6">
        <f t="shared" si="11"/>
        <v>4069001</v>
      </c>
      <c r="H39" s="6">
        <f t="shared" si="11"/>
        <v>3940500</v>
      </c>
      <c r="I39" s="6">
        <f t="shared" si="11"/>
        <v>3514500</v>
      </c>
      <c r="J39" s="6">
        <f t="shared" si="11"/>
        <v>3677500</v>
      </c>
      <c r="K39" s="6">
        <f t="shared" si="11"/>
        <v>3752000</v>
      </c>
      <c r="L39" s="6">
        <f t="shared" si="11"/>
        <v>4223000</v>
      </c>
      <c r="M39" s="6">
        <f t="shared" si="11"/>
        <v>2352000</v>
      </c>
      <c r="N39" s="6">
        <f t="shared" si="11"/>
        <v>2037000</v>
      </c>
      <c r="O39" s="6">
        <f>O40+O45+O46+O61+O63+O69</f>
        <v>1501000</v>
      </c>
      <c r="P39" s="6">
        <f t="shared" si="2"/>
        <v>58370097</v>
      </c>
    </row>
    <row r="40" spans="1:16" ht="30" customHeight="1" x14ac:dyDescent="0.25">
      <c r="A40" s="7">
        <v>4100</v>
      </c>
      <c r="B40" s="19" t="s">
        <v>526</v>
      </c>
      <c r="C40" s="149"/>
      <c r="D40" s="9">
        <f>SUM(D41:D44)</f>
        <v>1775000</v>
      </c>
      <c r="E40" s="9">
        <f t="shared" ref="E40:O40" si="12">SUM(E41:E44)</f>
        <v>1182000</v>
      </c>
      <c r="F40" s="9">
        <f t="shared" si="12"/>
        <v>650610</v>
      </c>
      <c r="G40" s="9">
        <f t="shared" si="12"/>
        <v>432000</v>
      </c>
      <c r="H40" s="9">
        <f t="shared" si="12"/>
        <v>417000</v>
      </c>
      <c r="I40" s="9">
        <f t="shared" si="12"/>
        <v>407000</v>
      </c>
      <c r="J40" s="9">
        <f t="shared" si="12"/>
        <v>403000</v>
      </c>
      <c r="K40" s="9">
        <f t="shared" si="12"/>
        <v>399000</v>
      </c>
      <c r="L40" s="9">
        <f t="shared" si="12"/>
        <v>309000</v>
      </c>
      <c r="M40" s="9">
        <f t="shared" si="12"/>
        <v>175000</v>
      </c>
      <c r="N40" s="9">
        <f t="shared" si="12"/>
        <v>100000</v>
      </c>
      <c r="O40" s="9">
        <f t="shared" si="12"/>
        <v>109000</v>
      </c>
      <c r="P40" s="9">
        <f t="shared" si="2"/>
        <v>6358610</v>
      </c>
    </row>
    <row r="41" spans="1:16" x14ac:dyDescent="0.25">
      <c r="A41" s="10">
        <v>4101</v>
      </c>
      <c r="B41" s="17" t="s">
        <v>527</v>
      </c>
      <c r="C41" s="146">
        <v>11</v>
      </c>
      <c r="D41" s="12">
        <v>1220000</v>
      </c>
      <c r="E41" s="12">
        <v>812000</v>
      </c>
      <c r="F41" s="12">
        <v>490610</v>
      </c>
      <c r="G41" s="12">
        <v>310000</v>
      </c>
      <c r="H41" s="12">
        <v>305000</v>
      </c>
      <c r="I41" s="12">
        <v>305000</v>
      </c>
      <c r="J41" s="12">
        <v>301000</v>
      </c>
      <c r="K41" s="12">
        <v>302000</v>
      </c>
      <c r="L41" s="12">
        <v>202000</v>
      </c>
      <c r="M41" s="12">
        <v>103000</v>
      </c>
      <c r="N41" s="12">
        <v>53000</v>
      </c>
      <c r="O41" s="12">
        <v>62000</v>
      </c>
      <c r="P41" s="13">
        <f t="shared" si="2"/>
        <v>4465610</v>
      </c>
    </row>
    <row r="42" spans="1:16" x14ac:dyDescent="0.25">
      <c r="A42" s="10">
        <v>4102</v>
      </c>
      <c r="B42" s="17" t="s">
        <v>528</v>
      </c>
      <c r="C42" s="146">
        <v>11</v>
      </c>
      <c r="D42" s="12">
        <v>5000</v>
      </c>
      <c r="E42" s="12">
        <v>5000</v>
      </c>
      <c r="F42" s="12">
        <v>5000</v>
      </c>
      <c r="G42" s="12">
        <v>2000</v>
      </c>
      <c r="H42" s="12">
        <v>2000</v>
      </c>
      <c r="I42" s="12">
        <v>2000</v>
      </c>
      <c r="J42" s="12">
        <v>2000</v>
      </c>
      <c r="K42" s="12">
        <v>2000</v>
      </c>
      <c r="L42" s="12">
        <v>2000</v>
      </c>
      <c r="M42" s="12">
        <v>1000</v>
      </c>
      <c r="N42" s="12">
        <v>1000</v>
      </c>
      <c r="O42" s="12">
        <v>1000</v>
      </c>
      <c r="P42" s="13">
        <f t="shared" si="2"/>
        <v>30000</v>
      </c>
    </row>
    <row r="43" spans="1:16" x14ac:dyDescent="0.25">
      <c r="A43" s="10">
        <v>4103</v>
      </c>
      <c r="B43" s="17" t="s">
        <v>529</v>
      </c>
      <c r="C43" s="146">
        <v>11</v>
      </c>
      <c r="D43" s="12">
        <v>510000</v>
      </c>
      <c r="E43" s="12">
        <v>295000</v>
      </c>
      <c r="F43" s="12">
        <v>130000</v>
      </c>
      <c r="G43" s="12">
        <v>100000</v>
      </c>
      <c r="H43" s="12">
        <v>90000</v>
      </c>
      <c r="I43" s="12">
        <v>80000</v>
      </c>
      <c r="J43" s="12">
        <v>80000</v>
      </c>
      <c r="K43" s="12">
        <v>75000</v>
      </c>
      <c r="L43" s="12">
        <v>75000</v>
      </c>
      <c r="M43" s="12">
        <v>41000</v>
      </c>
      <c r="N43" s="12">
        <v>41000</v>
      </c>
      <c r="O43" s="12">
        <v>41000</v>
      </c>
      <c r="P43" s="13">
        <f t="shared" si="2"/>
        <v>1558000</v>
      </c>
    </row>
    <row r="44" spans="1:16" x14ac:dyDescent="0.25">
      <c r="A44" s="10">
        <v>4104</v>
      </c>
      <c r="B44" s="17" t="s">
        <v>530</v>
      </c>
      <c r="C44" s="146">
        <v>11</v>
      </c>
      <c r="D44" s="12">
        <v>40000</v>
      </c>
      <c r="E44" s="12">
        <v>70000</v>
      </c>
      <c r="F44" s="12">
        <v>25000</v>
      </c>
      <c r="G44" s="12">
        <v>20000</v>
      </c>
      <c r="H44" s="12">
        <v>20000</v>
      </c>
      <c r="I44" s="12">
        <v>20000</v>
      </c>
      <c r="J44" s="12">
        <v>20000</v>
      </c>
      <c r="K44" s="12">
        <v>20000</v>
      </c>
      <c r="L44" s="12">
        <v>30000</v>
      </c>
      <c r="M44" s="12">
        <v>30000</v>
      </c>
      <c r="N44" s="12">
        <v>5000</v>
      </c>
      <c r="O44" s="12">
        <v>5000</v>
      </c>
      <c r="P44" s="13">
        <f t="shared" si="2"/>
        <v>305000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10740500</v>
      </c>
      <c r="E46" s="9">
        <f t="shared" ref="E46:O46" si="13">SUM(E47:E60)</f>
        <v>9387500</v>
      </c>
      <c r="F46" s="9">
        <f t="shared" si="13"/>
        <v>4762500</v>
      </c>
      <c r="G46" s="9">
        <f t="shared" si="13"/>
        <v>3335166</v>
      </c>
      <c r="H46" s="9">
        <f t="shared" si="13"/>
        <v>3218500</v>
      </c>
      <c r="I46" s="9">
        <f t="shared" si="13"/>
        <v>2847500</v>
      </c>
      <c r="J46" s="9">
        <f t="shared" si="13"/>
        <v>2944500</v>
      </c>
      <c r="K46" s="9">
        <f t="shared" si="13"/>
        <v>3108000</v>
      </c>
      <c r="L46" s="9">
        <f t="shared" si="13"/>
        <v>3669000</v>
      </c>
      <c r="M46" s="9">
        <f t="shared" si="13"/>
        <v>1922000</v>
      </c>
      <c r="N46" s="9">
        <f t="shared" si="13"/>
        <v>1777000</v>
      </c>
      <c r="O46" s="9">
        <f t="shared" si="13"/>
        <v>1292000</v>
      </c>
      <c r="P46" s="9">
        <f t="shared" si="2"/>
        <v>49004166</v>
      </c>
    </row>
    <row r="47" spans="1:16" x14ac:dyDescent="0.25">
      <c r="A47" s="10">
        <v>4301</v>
      </c>
      <c r="B47" s="17" t="s">
        <v>533</v>
      </c>
      <c r="C47" s="146">
        <v>11</v>
      </c>
      <c r="D47" s="12">
        <v>1550000</v>
      </c>
      <c r="E47" s="12">
        <v>1500000</v>
      </c>
      <c r="F47" s="12">
        <v>850000</v>
      </c>
      <c r="G47" s="12">
        <v>600000</v>
      </c>
      <c r="H47" s="12">
        <v>160000</v>
      </c>
      <c r="I47" s="12">
        <v>125000</v>
      </c>
      <c r="J47" s="12">
        <v>120000</v>
      </c>
      <c r="K47" s="12">
        <v>150000</v>
      </c>
      <c r="L47" s="12">
        <v>212000</v>
      </c>
      <c r="M47" s="12">
        <v>60000</v>
      </c>
      <c r="N47" s="12">
        <v>60000</v>
      </c>
      <c r="O47" s="12">
        <v>60000</v>
      </c>
      <c r="P47" s="13">
        <f t="shared" si="2"/>
        <v>5447000</v>
      </c>
    </row>
    <row r="48" spans="1:16" x14ac:dyDescent="0.25">
      <c r="A48" s="10">
        <v>4302</v>
      </c>
      <c r="B48" s="17" t="s">
        <v>534</v>
      </c>
      <c r="C48" s="146">
        <v>11</v>
      </c>
      <c r="D48" s="12">
        <v>400500</v>
      </c>
      <c r="E48" s="12">
        <v>550500</v>
      </c>
      <c r="F48" s="12">
        <v>200500</v>
      </c>
      <c r="G48" s="12">
        <v>121000</v>
      </c>
      <c r="H48" s="12">
        <v>121000</v>
      </c>
      <c r="I48" s="12">
        <v>51000</v>
      </c>
      <c r="J48" s="12">
        <v>51000</v>
      </c>
      <c r="K48" s="12">
        <v>30500</v>
      </c>
      <c r="L48" s="12">
        <v>30500</v>
      </c>
      <c r="M48" s="12">
        <v>30500</v>
      </c>
      <c r="N48" s="12">
        <v>30500</v>
      </c>
      <c r="O48" s="12">
        <v>20500</v>
      </c>
      <c r="P48" s="13">
        <f t="shared" si="2"/>
        <v>1638000</v>
      </c>
    </row>
    <row r="49" spans="1:16" ht="30" x14ac:dyDescent="0.25">
      <c r="A49" s="10">
        <v>4303</v>
      </c>
      <c r="B49" s="17" t="s">
        <v>535</v>
      </c>
      <c r="C49" s="146">
        <v>11</v>
      </c>
      <c r="D49" s="12">
        <v>500000</v>
      </c>
      <c r="E49" s="12">
        <v>500000</v>
      </c>
      <c r="F49" s="12">
        <v>500000</v>
      </c>
      <c r="G49" s="12">
        <v>500000</v>
      </c>
      <c r="H49" s="12">
        <v>600000</v>
      </c>
      <c r="I49" s="12">
        <v>650000</v>
      </c>
      <c r="J49" s="12">
        <v>500000</v>
      </c>
      <c r="K49" s="12">
        <v>870000</v>
      </c>
      <c r="L49" s="12">
        <v>1000000</v>
      </c>
      <c r="M49" s="12">
        <v>500000</v>
      </c>
      <c r="N49" s="12">
        <v>500000</v>
      </c>
      <c r="O49" s="12">
        <v>500000</v>
      </c>
      <c r="P49" s="13">
        <f t="shared" si="2"/>
        <v>7120000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v>40000</v>
      </c>
      <c r="E51" s="12">
        <v>35000</v>
      </c>
      <c r="F51" s="12">
        <v>30000</v>
      </c>
      <c r="G51" s="12">
        <v>30000</v>
      </c>
      <c r="H51" s="12">
        <v>30000</v>
      </c>
      <c r="I51" s="12">
        <v>20000</v>
      </c>
      <c r="J51" s="12">
        <v>20000</v>
      </c>
      <c r="K51" s="12">
        <v>20000</v>
      </c>
      <c r="L51" s="12">
        <v>20000</v>
      </c>
      <c r="M51" s="12">
        <v>20000</v>
      </c>
      <c r="N51" s="12">
        <v>15000</v>
      </c>
      <c r="O51" s="12">
        <v>15000</v>
      </c>
      <c r="P51" s="13">
        <f t="shared" si="2"/>
        <v>295000</v>
      </c>
    </row>
    <row r="52" spans="1:16" ht="30" x14ac:dyDescent="0.25">
      <c r="A52" s="10">
        <v>4306</v>
      </c>
      <c r="B52" s="17" t="s">
        <v>538</v>
      </c>
      <c r="C52" s="146">
        <v>11</v>
      </c>
      <c r="D52" s="12">
        <v>200000</v>
      </c>
      <c r="E52" s="12">
        <v>300000</v>
      </c>
      <c r="F52" s="12">
        <v>400000</v>
      </c>
      <c r="G52" s="12">
        <v>200000</v>
      </c>
      <c r="H52" s="12">
        <v>580000</v>
      </c>
      <c r="I52" s="12">
        <v>575000</v>
      </c>
      <c r="J52" s="12">
        <v>810000</v>
      </c>
      <c r="K52" s="12">
        <v>540000</v>
      </c>
      <c r="L52" s="12">
        <v>1150000</v>
      </c>
      <c r="M52" s="12">
        <v>400000</v>
      </c>
      <c r="N52" s="12">
        <v>330000</v>
      </c>
      <c r="O52" s="12">
        <v>130000</v>
      </c>
      <c r="P52" s="13">
        <f t="shared" si="2"/>
        <v>5615000</v>
      </c>
    </row>
    <row r="53" spans="1:16" x14ac:dyDescent="0.25">
      <c r="A53" s="10">
        <v>4307</v>
      </c>
      <c r="B53" s="17" t="s">
        <v>539</v>
      </c>
      <c r="C53" s="146">
        <v>11</v>
      </c>
      <c r="D53" s="12"/>
      <c r="E53" s="12"/>
      <c r="F53" s="12"/>
      <c r="G53" s="12"/>
      <c r="H53" s="12"/>
      <c r="I53" s="12"/>
      <c r="J53" s="12"/>
      <c r="K53" s="12"/>
      <c r="L53" s="12"/>
      <c r="M53" s="12"/>
      <c r="N53" s="12"/>
      <c r="O53" s="12"/>
      <c r="P53" s="13">
        <f t="shared" si="2"/>
        <v>0</v>
      </c>
    </row>
    <row r="54" spans="1:16" x14ac:dyDescent="0.25">
      <c r="A54" s="10">
        <v>4308</v>
      </c>
      <c r="B54" s="17" t="s">
        <v>540</v>
      </c>
      <c r="C54" s="146">
        <v>11</v>
      </c>
      <c r="D54" s="12">
        <v>371000</v>
      </c>
      <c r="E54" s="12">
        <v>411000</v>
      </c>
      <c r="F54" s="12">
        <v>361000</v>
      </c>
      <c r="G54" s="12">
        <v>415500</v>
      </c>
      <c r="H54" s="12">
        <v>515500</v>
      </c>
      <c r="I54" s="12">
        <v>365500</v>
      </c>
      <c r="J54" s="12">
        <v>410500</v>
      </c>
      <c r="K54" s="12">
        <v>510500</v>
      </c>
      <c r="L54" s="12">
        <v>360500</v>
      </c>
      <c r="M54" s="12">
        <v>360500</v>
      </c>
      <c r="N54" s="12">
        <v>360500</v>
      </c>
      <c r="O54" s="12">
        <v>210500</v>
      </c>
      <c r="P54" s="13">
        <f t="shared" si="2"/>
        <v>4652500</v>
      </c>
    </row>
    <row r="55" spans="1:16" ht="30" x14ac:dyDescent="0.25">
      <c r="A55" s="10">
        <v>4309</v>
      </c>
      <c r="B55" s="17" t="s">
        <v>541</v>
      </c>
      <c r="C55" s="146">
        <v>11</v>
      </c>
      <c r="D55" s="12">
        <v>10000</v>
      </c>
      <c r="E55" s="12">
        <v>30000</v>
      </c>
      <c r="F55" s="12">
        <v>10000</v>
      </c>
      <c r="G55" s="12">
        <v>5000</v>
      </c>
      <c r="H55" s="12">
        <v>5000</v>
      </c>
      <c r="I55" s="12">
        <v>5000</v>
      </c>
      <c r="J55" s="12">
        <v>1000</v>
      </c>
      <c r="K55" s="12">
        <v>1000</v>
      </c>
      <c r="L55" s="12">
        <v>1000</v>
      </c>
      <c r="M55" s="12">
        <v>1000</v>
      </c>
      <c r="N55" s="12">
        <v>1000</v>
      </c>
      <c r="O55" s="12">
        <v>1000</v>
      </c>
      <c r="P55" s="13">
        <f t="shared" si="2"/>
        <v>71000</v>
      </c>
    </row>
    <row r="56" spans="1:16" ht="30" x14ac:dyDescent="0.25">
      <c r="A56" s="10">
        <v>4310</v>
      </c>
      <c r="B56" s="17" t="s">
        <v>542</v>
      </c>
      <c r="C56" s="146">
        <v>11</v>
      </c>
      <c r="D56" s="12">
        <v>7300000</v>
      </c>
      <c r="E56" s="12">
        <v>5630000</v>
      </c>
      <c r="F56" s="12">
        <v>2030000</v>
      </c>
      <c r="G56" s="12">
        <v>1107666</v>
      </c>
      <c r="H56" s="12">
        <v>835000</v>
      </c>
      <c r="I56" s="12">
        <v>680000</v>
      </c>
      <c r="J56" s="12">
        <v>635000</v>
      </c>
      <c r="K56" s="12">
        <v>570000</v>
      </c>
      <c r="L56" s="12">
        <v>430000</v>
      </c>
      <c r="M56" s="12">
        <v>250000</v>
      </c>
      <c r="N56" s="12">
        <v>200000</v>
      </c>
      <c r="O56" s="12">
        <v>150000</v>
      </c>
      <c r="P56" s="13">
        <f t="shared" si="2"/>
        <v>19817666</v>
      </c>
    </row>
    <row r="57" spans="1:16" x14ac:dyDescent="0.25">
      <c r="A57" s="10">
        <v>4311</v>
      </c>
      <c r="B57" s="17" t="s">
        <v>543</v>
      </c>
      <c r="C57" s="146">
        <v>11</v>
      </c>
      <c r="D57" s="12">
        <v>45000</v>
      </c>
      <c r="E57" s="12">
        <v>90000</v>
      </c>
      <c r="F57" s="12">
        <v>100000</v>
      </c>
      <c r="G57" s="12">
        <v>100000</v>
      </c>
      <c r="H57" s="12">
        <v>100000</v>
      </c>
      <c r="I57" s="12">
        <v>100000</v>
      </c>
      <c r="J57" s="12">
        <v>70000</v>
      </c>
      <c r="K57" s="12">
        <v>90000</v>
      </c>
      <c r="L57" s="12">
        <v>100000</v>
      </c>
      <c r="M57" s="12">
        <v>50000</v>
      </c>
      <c r="N57" s="12">
        <v>50000</v>
      </c>
      <c r="O57" s="12">
        <v>60000</v>
      </c>
      <c r="P57" s="13">
        <f t="shared" si="2"/>
        <v>955000</v>
      </c>
    </row>
    <row r="58" spans="1:16" x14ac:dyDescent="0.25">
      <c r="A58" s="10">
        <v>4312</v>
      </c>
      <c r="B58" s="17" t="s">
        <v>544</v>
      </c>
      <c r="C58" s="146">
        <v>11</v>
      </c>
      <c r="D58" s="12">
        <v>25000</v>
      </c>
      <c r="E58" s="12">
        <v>15000</v>
      </c>
      <c r="F58" s="12">
        <v>15000</v>
      </c>
      <c r="G58" s="12">
        <v>35000</v>
      </c>
      <c r="H58" s="12">
        <v>25000</v>
      </c>
      <c r="I58" s="12">
        <v>20000</v>
      </c>
      <c r="J58" s="12">
        <v>20000</v>
      </c>
      <c r="K58" s="12">
        <v>20000</v>
      </c>
      <c r="L58" s="12">
        <v>10000</v>
      </c>
      <c r="M58" s="12">
        <v>10000</v>
      </c>
      <c r="N58" s="12">
        <v>15000</v>
      </c>
      <c r="O58" s="12">
        <v>15000</v>
      </c>
      <c r="P58" s="13">
        <f t="shared" si="2"/>
        <v>225000</v>
      </c>
    </row>
    <row r="59" spans="1:16" x14ac:dyDescent="0.25">
      <c r="A59" s="10">
        <v>4313</v>
      </c>
      <c r="B59" s="17" t="s">
        <v>545</v>
      </c>
      <c r="C59" s="146">
        <v>11</v>
      </c>
      <c r="D59" s="12">
        <v>180000</v>
      </c>
      <c r="E59" s="12">
        <v>180000</v>
      </c>
      <c r="F59" s="12">
        <v>150000</v>
      </c>
      <c r="G59" s="12">
        <v>100000</v>
      </c>
      <c r="H59" s="12">
        <v>150000</v>
      </c>
      <c r="I59" s="12">
        <v>150000</v>
      </c>
      <c r="J59" s="12">
        <v>200000</v>
      </c>
      <c r="K59" s="12">
        <v>200000</v>
      </c>
      <c r="L59" s="12">
        <v>200000</v>
      </c>
      <c r="M59" s="12">
        <v>100000</v>
      </c>
      <c r="N59" s="12">
        <v>100000</v>
      </c>
      <c r="O59" s="12">
        <v>50000</v>
      </c>
      <c r="P59" s="13">
        <f t="shared" si="2"/>
        <v>1760000</v>
      </c>
    </row>
    <row r="60" spans="1:16" x14ac:dyDescent="0.25">
      <c r="A60" s="10">
        <v>4314</v>
      </c>
      <c r="B60" s="17" t="s">
        <v>546</v>
      </c>
      <c r="C60" s="146">
        <v>11</v>
      </c>
      <c r="D60" s="12">
        <v>119000</v>
      </c>
      <c r="E60" s="12">
        <v>146000</v>
      </c>
      <c r="F60" s="12">
        <v>116000</v>
      </c>
      <c r="G60" s="12">
        <v>121000</v>
      </c>
      <c r="H60" s="12">
        <v>97000</v>
      </c>
      <c r="I60" s="12">
        <v>106000</v>
      </c>
      <c r="J60" s="12">
        <v>107000</v>
      </c>
      <c r="K60" s="12">
        <v>106000</v>
      </c>
      <c r="L60" s="12">
        <v>155000</v>
      </c>
      <c r="M60" s="12">
        <v>140000</v>
      </c>
      <c r="N60" s="12">
        <v>115000</v>
      </c>
      <c r="O60" s="12">
        <v>80000</v>
      </c>
      <c r="P60" s="13">
        <f t="shared" si="2"/>
        <v>1408000</v>
      </c>
    </row>
    <row r="61" spans="1:16" ht="15" customHeight="1" x14ac:dyDescent="0.25">
      <c r="A61" s="7">
        <v>4400</v>
      </c>
      <c r="B61" s="19" t="s">
        <v>547</v>
      </c>
      <c r="C61" s="149"/>
      <c r="D61" s="9">
        <f>SUM(D62)</f>
        <v>85486</v>
      </c>
      <c r="E61" s="9">
        <f t="shared" ref="E61:O61" si="14">SUM(E62)</f>
        <v>20000</v>
      </c>
      <c r="F61" s="9">
        <f t="shared" si="14"/>
        <v>10000</v>
      </c>
      <c r="G61" s="9">
        <f t="shared" si="14"/>
        <v>30000</v>
      </c>
      <c r="H61" s="9">
        <f t="shared" si="14"/>
        <v>15000</v>
      </c>
      <c r="I61" s="9">
        <f t="shared" si="14"/>
        <v>30000</v>
      </c>
      <c r="J61" s="9">
        <f t="shared" si="14"/>
        <v>100000</v>
      </c>
      <c r="K61" s="9">
        <f t="shared" si="14"/>
        <v>15000</v>
      </c>
      <c r="L61" s="9">
        <f t="shared" si="14"/>
        <v>15000</v>
      </c>
      <c r="M61" s="9">
        <f t="shared" si="14"/>
        <v>25000</v>
      </c>
      <c r="N61" s="9">
        <f t="shared" si="14"/>
        <v>25000</v>
      </c>
      <c r="O61" s="9">
        <f t="shared" si="14"/>
        <v>25000</v>
      </c>
      <c r="P61" s="9">
        <f t="shared" si="2"/>
        <v>395486</v>
      </c>
    </row>
    <row r="62" spans="1:16" x14ac:dyDescent="0.25">
      <c r="A62" s="10">
        <v>4401</v>
      </c>
      <c r="B62" s="17" t="s">
        <v>547</v>
      </c>
      <c r="C62" s="146">
        <v>11</v>
      </c>
      <c r="D62" s="12">
        <v>85486</v>
      </c>
      <c r="E62" s="12">
        <v>20000</v>
      </c>
      <c r="F62" s="12">
        <v>10000</v>
      </c>
      <c r="G62" s="12">
        <v>30000</v>
      </c>
      <c r="H62" s="12">
        <v>15000</v>
      </c>
      <c r="I62" s="12">
        <v>30000</v>
      </c>
      <c r="J62" s="12">
        <v>100000</v>
      </c>
      <c r="K62" s="12">
        <v>15000</v>
      </c>
      <c r="L62" s="12">
        <v>15000</v>
      </c>
      <c r="M62" s="12">
        <v>25000</v>
      </c>
      <c r="N62" s="12">
        <v>25000</v>
      </c>
      <c r="O62" s="12">
        <v>25000</v>
      </c>
      <c r="P62" s="13">
        <f t="shared" si="2"/>
        <v>395486</v>
      </c>
    </row>
    <row r="63" spans="1:16" ht="15" customHeight="1" x14ac:dyDescent="0.25">
      <c r="A63" s="7">
        <v>4500</v>
      </c>
      <c r="B63" s="19" t="s">
        <v>548</v>
      </c>
      <c r="C63" s="149"/>
      <c r="D63" s="9">
        <f>SUM(D64:D68)</f>
        <v>230000</v>
      </c>
      <c r="E63" s="9">
        <f t="shared" ref="E63:O63" si="15">SUM(E64:E68)</f>
        <v>230000</v>
      </c>
      <c r="F63" s="9">
        <f t="shared" si="15"/>
        <v>230000</v>
      </c>
      <c r="G63" s="9">
        <f t="shared" si="15"/>
        <v>271835</v>
      </c>
      <c r="H63" s="9">
        <f t="shared" si="15"/>
        <v>290000</v>
      </c>
      <c r="I63" s="9">
        <f t="shared" si="15"/>
        <v>230000</v>
      </c>
      <c r="J63" s="9">
        <f t="shared" si="15"/>
        <v>230000</v>
      </c>
      <c r="K63" s="9">
        <f t="shared" si="15"/>
        <v>230000</v>
      </c>
      <c r="L63" s="9">
        <f t="shared" si="15"/>
        <v>230000</v>
      </c>
      <c r="M63" s="9">
        <f t="shared" si="15"/>
        <v>230000</v>
      </c>
      <c r="N63" s="9">
        <f t="shared" si="15"/>
        <v>135000</v>
      </c>
      <c r="O63" s="9">
        <f t="shared" si="15"/>
        <v>75000</v>
      </c>
      <c r="P63" s="9">
        <f t="shared" si="2"/>
        <v>2611835</v>
      </c>
    </row>
    <row r="64" spans="1:16" x14ac:dyDescent="0.25">
      <c r="A64" s="10">
        <v>4501</v>
      </c>
      <c r="B64" s="17" t="s">
        <v>435</v>
      </c>
      <c r="C64" s="146">
        <v>11</v>
      </c>
      <c r="D64" s="12">
        <v>100000</v>
      </c>
      <c r="E64" s="12">
        <v>100000</v>
      </c>
      <c r="F64" s="12">
        <v>100000</v>
      </c>
      <c r="G64" s="12">
        <v>141835</v>
      </c>
      <c r="H64" s="12">
        <v>100000</v>
      </c>
      <c r="I64" s="12">
        <v>100000</v>
      </c>
      <c r="J64" s="12">
        <v>100000</v>
      </c>
      <c r="K64" s="12">
        <v>100000</v>
      </c>
      <c r="L64" s="12">
        <v>100000</v>
      </c>
      <c r="M64" s="12">
        <v>100000</v>
      </c>
      <c r="N64" s="12">
        <v>30000</v>
      </c>
      <c r="O64" s="12">
        <v>30000</v>
      </c>
      <c r="P64" s="13">
        <f t="shared" si="2"/>
        <v>1101835</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v>100000</v>
      </c>
      <c r="E66" s="12">
        <v>100000</v>
      </c>
      <c r="F66" s="12">
        <v>100000</v>
      </c>
      <c r="G66" s="12">
        <v>100000</v>
      </c>
      <c r="H66" s="12">
        <v>160000</v>
      </c>
      <c r="I66" s="12">
        <v>100000</v>
      </c>
      <c r="J66" s="12">
        <v>100000</v>
      </c>
      <c r="K66" s="12">
        <v>100000</v>
      </c>
      <c r="L66" s="12">
        <v>100000</v>
      </c>
      <c r="M66" s="12">
        <v>100000</v>
      </c>
      <c r="N66" s="12">
        <v>100000</v>
      </c>
      <c r="O66" s="12">
        <v>40000</v>
      </c>
      <c r="P66" s="13">
        <f t="shared" si="2"/>
        <v>1200000</v>
      </c>
    </row>
    <row r="67" spans="1:16" x14ac:dyDescent="0.25">
      <c r="A67" s="10">
        <v>4504</v>
      </c>
      <c r="B67" s="17" t="s">
        <v>518</v>
      </c>
      <c r="C67" s="146">
        <v>11</v>
      </c>
      <c r="D67" s="12">
        <v>30000</v>
      </c>
      <c r="E67" s="12">
        <v>30000</v>
      </c>
      <c r="F67" s="12">
        <v>30000</v>
      </c>
      <c r="G67" s="12">
        <v>30000</v>
      </c>
      <c r="H67" s="12">
        <v>30000</v>
      </c>
      <c r="I67" s="12">
        <v>30000</v>
      </c>
      <c r="J67" s="12">
        <v>30000</v>
      </c>
      <c r="K67" s="12">
        <v>30000</v>
      </c>
      <c r="L67" s="12">
        <v>30000</v>
      </c>
      <c r="M67" s="12">
        <v>30000</v>
      </c>
      <c r="N67" s="12">
        <v>5000</v>
      </c>
      <c r="O67" s="12">
        <v>5000</v>
      </c>
      <c r="P67" s="13">
        <f t="shared" si="2"/>
        <v>310000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2220</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690000</v>
      </c>
      <c r="E71" s="6">
        <f t="shared" ref="E71:N71" si="17">E72+E75+E76</f>
        <v>640000</v>
      </c>
      <c r="F71" s="6">
        <f t="shared" si="17"/>
        <v>490000</v>
      </c>
      <c r="G71" s="6">
        <f t="shared" si="17"/>
        <v>600000</v>
      </c>
      <c r="H71" s="6">
        <f t="shared" si="17"/>
        <v>604797</v>
      </c>
      <c r="I71" s="6">
        <f t="shared" si="17"/>
        <v>460000</v>
      </c>
      <c r="J71" s="6">
        <f t="shared" si="17"/>
        <v>470000</v>
      </c>
      <c r="K71" s="6">
        <f t="shared" si="17"/>
        <v>445000</v>
      </c>
      <c r="L71" s="6">
        <f t="shared" si="17"/>
        <v>340000</v>
      </c>
      <c r="M71" s="6">
        <f t="shared" si="17"/>
        <v>205000</v>
      </c>
      <c r="N71" s="6">
        <f t="shared" si="17"/>
        <v>205000</v>
      </c>
      <c r="O71" s="6">
        <f>O72+O75+O76</f>
        <v>155000</v>
      </c>
      <c r="P71" s="6">
        <f t="shared" si="2"/>
        <v>5304797</v>
      </c>
    </row>
    <row r="72" spans="1:16" ht="15" customHeight="1" x14ac:dyDescent="0.25">
      <c r="A72" s="7">
        <v>5100</v>
      </c>
      <c r="B72" s="19" t="s">
        <v>501</v>
      </c>
      <c r="C72" s="149"/>
      <c r="D72" s="9">
        <f>SUM(D73:D74)</f>
        <v>690000</v>
      </c>
      <c r="E72" s="9">
        <f t="shared" ref="E72:O72" si="18">SUM(E73:E74)</f>
        <v>640000</v>
      </c>
      <c r="F72" s="9">
        <f t="shared" si="18"/>
        <v>490000</v>
      </c>
      <c r="G72" s="9">
        <f t="shared" si="18"/>
        <v>600000</v>
      </c>
      <c r="H72" s="9">
        <f t="shared" si="18"/>
        <v>604797</v>
      </c>
      <c r="I72" s="9">
        <f t="shared" si="18"/>
        <v>460000</v>
      </c>
      <c r="J72" s="9">
        <f t="shared" si="18"/>
        <v>470000</v>
      </c>
      <c r="K72" s="9">
        <f t="shared" si="18"/>
        <v>445000</v>
      </c>
      <c r="L72" s="9">
        <f t="shared" si="18"/>
        <v>340000</v>
      </c>
      <c r="M72" s="9">
        <f t="shared" si="18"/>
        <v>205000</v>
      </c>
      <c r="N72" s="9">
        <f t="shared" si="18"/>
        <v>205000</v>
      </c>
      <c r="O72" s="9">
        <f t="shared" si="18"/>
        <v>155000</v>
      </c>
      <c r="P72" s="9">
        <f t="shared" si="2"/>
        <v>5304797</v>
      </c>
    </row>
    <row r="73" spans="1:16" ht="15" customHeight="1" x14ac:dyDescent="0.25">
      <c r="A73" s="10">
        <v>5101</v>
      </c>
      <c r="B73" s="17" t="s">
        <v>549</v>
      </c>
      <c r="C73" s="146">
        <v>11</v>
      </c>
      <c r="D73" s="12">
        <v>10000</v>
      </c>
      <c r="E73" s="12">
        <v>10000</v>
      </c>
      <c r="F73" s="12">
        <v>10000</v>
      </c>
      <c r="G73" s="12">
        <v>30000</v>
      </c>
      <c r="H73" s="12">
        <v>10000</v>
      </c>
      <c r="I73" s="12">
        <v>10000</v>
      </c>
      <c r="J73" s="12">
        <v>10000</v>
      </c>
      <c r="K73" s="12">
        <v>5000</v>
      </c>
      <c r="L73" s="12">
        <v>10000</v>
      </c>
      <c r="M73" s="12">
        <v>5000</v>
      </c>
      <c r="N73" s="12">
        <v>5000</v>
      </c>
      <c r="O73" s="12">
        <v>5000</v>
      </c>
      <c r="P73" s="13">
        <f t="shared" si="2"/>
        <v>120000</v>
      </c>
    </row>
    <row r="74" spans="1:16" x14ac:dyDescent="0.25">
      <c r="A74" s="10">
        <v>5102</v>
      </c>
      <c r="B74" s="17" t="s">
        <v>442</v>
      </c>
      <c r="C74" s="146">
        <v>11</v>
      </c>
      <c r="D74" s="12">
        <v>680000</v>
      </c>
      <c r="E74" s="12">
        <v>630000</v>
      </c>
      <c r="F74" s="12">
        <v>480000</v>
      </c>
      <c r="G74" s="12">
        <v>570000</v>
      </c>
      <c r="H74" s="12">
        <v>594797</v>
      </c>
      <c r="I74" s="12">
        <v>450000</v>
      </c>
      <c r="J74" s="12">
        <v>460000</v>
      </c>
      <c r="K74" s="12">
        <v>440000</v>
      </c>
      <c r="L74" s="12">
        <v>330000</v>
      </c>
      <c r="M74" s="12">
        <v>200000</v>
      </c>
      <c r="N74" s="12">
        <v>200000</v>
      </c>
      <c r="O74" s="12">
        <v>150000</v>
      </c>
      <c r="P74" s="13">
        <f t="shared" si="2"/>
        <v>5184797</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2221</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60000</v>
      </c>
      <c r="E78" s="6">
        <f t="shared" ref="E78:N78" si="21">E79+E83+E86+E92</f>
        <v>10000</v>
      </c>
      <c r="F78" s="6">
        <f t="shared" si="21"/>
        <v>20000</v>
      </c>
      <c r="G78" s="6">
        <f t="shared" si="21"/>
        <v>20000</v>
      </c>
      <c r="H78" s="6">
        <f t="shared" si="21"/>
        <v>10000</v>
      </c>
      <c r="I78" s="6">
        <f t="shared" si="21"/>
        <v>40000</v>
      </c>
      <c r="J78" s="6">
        <f t="shared" si="21"/>
        <v>40000</v>
      </c>
      <c r="K78" s="6">
        <f t="shared" si="21"/>
        <v>40000</v>
      </c>
      <c r="L78" s="6">
        <f t="shared" si="21"/>
        <v>40000</v>
      </c>
      <c r="M78" s="6">
        <f t="shared" si="21"/>
        <v>40000</v>
      </c>
      <c r="N78" s="6">
        <f t="shared" si="21"/>
        <v>40000</v>
      </c>
      <c r="O78" s="6">
        <f>O79+O83+O86+O92</f>
        <v>40000</v>
      </c>
      <c r="P78" s="6">
        <f t="shared" si="2"/>
        <v>400000</v>
      </c>
    </row>
    <row r="79" spans="1:16" ht="15" customHeight="1" x14ac:dyDescent="0.25">
      <c r="A79" s="7">
        <v>6100</v>
      </c>
      <c r="B79" s="19" t="s">
        <v>502</v>
      </c>
      <c r="C79" s="149"/>
      <c r="D79" s="9">
        <f>SUM(D80:D82)</f>
        <v>60000</v>
      </c>
      <c r="E79" s="9">
        <f t="shared" ref="E79:O79" si="22">SUM(E80:E82)</f>
        <v>10000</v>
      </c>
      <c r="F79" s="9">
        <f t="shared" si="22"/>
        <v>20000</v>
      </c>
      <c r="G79" s="9">
        <f t="shared" si="22"/>
        <v>20000</v>
      </c>
      <c r="H79" s="9">
        <f t="shared" si="22"/>
        <v>10000</v>
      </c>
      <c r="I79" s="9">
        <f t="shared" si="22"/>
        <v>40000</v>
      </c>
      <c r="J79" s="9">
        <f t="shared" si="22"/>
        <v>40000</v>
      </c>
      <c r="K79" s="9">
        <f t="shared" si="22"/>
        <v>40000</v>
      </c>
      <c r="L79" s="9">
        <f t="shared" si="22"/>
        <v>40000</v>
      </c>
      <c r="M79" s="9">
        <f t="shared" si="22"/>
        <v>40000</v>
      </c>
      <c r="N79" s="9">
        <f t="shared" si="22"/>
        <v>40000</v>
      </c>
      <c r="O79" s="9">
        <f t="shared" si="22"/>
        <v>40000</v>
      </c>
      <c r="P79" s="9">
        <f t="shared" si="2"/>
        <v>400000</v>
      </c>
    </row>
    <row r="80" spans="1:16" x14ac:dyDescent="0.25">
      <c r="A80" s="10">
        <v>6101</v>
      </c>
      <c r="B80" s="17" t="s">
        <v>551</v>
      </c>
      <c r="C80" s="146">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v>60000</v>
      </c>
      <c r="E82" s="12">
        <v>10000</v>
      </c>
      <c r="F82" s="12">
        <v>20000</v>
      </c>
      <c r="G82" s="12">
        <v>20000</v>
      </c>
      <c r="H82" s="12">
        <v>10000</v>
      </c>
      <c r="I82" s="12">
        <v>40000</v>
      </c>
      <c r="J82" s="12">
        <v>40000</v>
      </c>
      <c r="K82" s="12">
        <v>40000</v>
      </c>
      <c r="L82" s="12">
        <v>40000</v>
      </c>
      <c r="M82" s="12">
        <v>40000</v>
      </c>
      <c r="N82" s="12">
        <v>40000</v>
      </c>
      <c r="O82" s="12">
        <v>40000</v>
      </c>
      <c r="P82" s="13">
        <f t="shared" si="23"/>
        <v>400000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2222</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2190</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2191</v>
      </c>
      <c r="C108" s="144"/>
      <c r="D108" s="6">
        <f>D109+D122+D125+D132+D138</f>
        <v>15172355</v>
      </c>
      <c r="E108" s="6">
        <f t="shared" ref="E108:O108" si="32">E109+E122+E125+E132+E138</f>
        <v>17371357</v>
      </c>
      <c r="F108" s="6">
        <f t="shared" si="32"/>
        <v>18189355</v>
      </c>
      <c r="G108" s="6">
        <f t="shared" si="32"/>
        <v>14437357</v>
      </c>
      <c r="H108" s="6">
        <f t="shared" si="32"/>
        <v>15825353</v>
      </c>
      <c r="I108" s="6">
        <f t="shared" si="32"/>
        <v>17720163</v>
      </c>
      <c r="J108" s="6">
        <f t="shared" si="32"/>
        <v>17480655</v>
      </c>
      <c r="K108" s="6">
        <f t="shared" si="32"/>
        <v>15442568</v>
      </c>
      <c r="L108" s="6">
        <f t="shared" si="32"/>
        <v>15292354</v>
      </c>
      <c r="M108" s="6">
        <f t="shared" si="32"/>
        <v>13951740</v>
      </c>
      <c r="N108" s="6">
        <f t="shared" si="32"/>
        <v>11304157</v>
      </c>
      <c r="O108" s="6">
        <f t="shared" si="32"/>
        <v>28683449</v>
      </c>
      <c r="P108" s="6">
        <f t="shared" si="23"/>
        <v>200870863</v>
      </c>
    </row>
    <row r="109" spans="1:16" ht="15" customHeight="1" x14ac:dyDescent="0.25">
      <c r="A109" s="7">
        <v>8100</v>
      </c>
      <c r="B109" s="19" t="s">
        <v>568</v>
      </c>
      <c r="C109" s="149"/>
      <c r="D109" s="9">
        <f>SUM(D110:D121)</f>
        <v>9130000</v>
      </c>
      <c r="E109" s="9">
        <f t="shared" ref="E109:O109" si="33">SUM(E110:E121)</f>
        <v>11365000</v>
      </c>
      <c r="F109" s="9">
        <f t="shared" si="33"/>
        <v>12280000</v>
      </c>
      <c r="G109" s="9">
        <f t="shared" si="33"/>
        <v>8500000</v>
      </c>
      <c r="H109" s="9">
        <f t="shared" si="33"/>
        <v>9870000</v>
      </c>
      <c r="I109" s="9">
        <f t="shared" si="33"/>
        <v>11727810</v>
      </c>
      <c r="J109" s="9">
        <f t="shared" si="33"/>
        <v>11508302</v>
      </c>
      <c r="K109" s="9">
        <f t="shared" si="33"/>
        <v>9467214</v>
      </c>
      <c r="L109" s="9">
        <f t="shared" si="33"/>
        <v>9270000</v>
      </c>
      <c r="M109" s="9">
        <f t="shared" si="33"/>
        <v>8159384</v>
      </c>
      <c r="N109" s="9">
        <f t="shared" si="33"/>
        <v>7310003</v>
      </c>
      <c r="O109" s="9">
        <f t="shared" si="33"/>
        <v>24786415</v>
      </c>
      <c r="P109" s="9">
        <f t="shared" si="23"/>
        <v>133374128</v>
      </c>
    </row>
    <row r="110" spans="1:16" x14ac:dyDescent="0.25">
      <c r="A110" s="10">
        <v>8101</v>
      </c>
      <c r="B110" s="17" t="s">
        <v>2192</v>
      </c>
      <c r="C110" s="110">
        <v>15</v>
      </c>
      <c r="D110" s="12">
        <v>5300000</v>
      </c>
      <c r="E110" s="12">
        <v>6500000</v>
      </c>
      <c r="F110" s="12">
        <v>8500000</v>
      </c>
      <c r="G110" s="12">
        <v>5300000</v>
      </c>
      <c r="H110" s="12">
        <v>6500000</v>
      </c>
      <c r="I110" s="12">
        <v>7500000</v>
      </c>
      <c r="J110" s="12">
        <v>7000000</v>
      </c>
      <c r="K110" s="12">
        <v>6677214</v>
      </c>
      <c r="L110" s="12">
        <v>6200000</v>
      </c>
      <c r="M110" s="12">
        <v>6000000</v>
      </c>
      <c r="N110" s="12">
        <v>5000000</v>
      </c>
      <c r="O110" s="12">
        <v>4000000</v>
      </c>
      <c r="P110" s="13">
        <f t="shared" si="23"/>
        <v>74477214</v>
      </c>
    </row>
    <row r="111" spans="1:16" x14ac:dyDescent="0.25">
      <c r="A111" s="10">
        <v>8102</v>
      </c>
      <c r="B111" s="17" t="s">
        <v>2193</v>
      </c>
      <c r="C111" s="110">
        <v>15</v>
      </c>
      <c r="D111" s="12">
        <v>1550000</v>
      </c>
      <c r="E111" s="12">
        <v>1515000</v>
      </c>
      <c r="F111" s="12">
        <v>2050000</v>
      </c>
      <c r="G111" s="12">
        <v>1050000</v>
      </c>
      <c r="H111" s="12">
        <v>1400000</v>
      </c>
      <c r="I111" s="12">
        <v>1800000</v>
      </c>
      <c r="J111" s="12">
        <v>1900000</v>
      </c>
      <c r="K111" s="12">
        <v>1300000</v>
      </c>
      <c r="L111" s="12">
        <v>1300000</v>
      </c>
      <c r="M111" s="12">
        <v>800000</v>
      </c>
      <c r="N111" s="12">
        <v>800000</v>
      </c>
      <c r="O111" s="12">
        <v>730950</v>
      </c>
      <c r="P111" s="13">
        <f t="shared" si="23"/>
        <v>16195950</v>
      </c>
    </row>
    <row r="112" spans="1:16" x14ac:dyDescent="0.25">
      <c r="A112" s="10">
        <v>8103</v>
      </c>
      <c r="B112" s="17" t="s">
        <v>2194</v>
      </c>
      <c r="C112" s="110">
        <v>15</v>
      </c>
      <c r="D112" s="12">
        <v>650000</v>
      </c>
      <c r="E112" s="12">
        <v>450000</v>
      </c>
      <c r="F112" s="12">
        <v>300000</v>
      </c>
      <c r="G112" s="12">
        <v>670000</v>
      </c>
      <c r="H112" s="12">
        <v>300000</v>
      </c>
      <c r="I112" s="12">
        <v>397810</v>
      </c>
      <c r="J112" s="12">
        <v>850000</v>
      </c>
      <c r="K112" s="12">
        <v>220000</v>
      </c>
      <c r="L112" s="12">
        <v>230000</v>
      </c>
      <c r="M112" s="12">
        <v>250000</v>
      </c>
      <c r="N112" s="12">
        <v>230000</v>
      </c>
      <c r="O112" s="12">
        <v>230000</v>
      </c>
      <c r="P112" s="13">
        <f t="shared" si="23"/>
        <v>4777810</v>
      </c>
    </row>
    <row r="113" spans="1:16" x14ac:dyDescent="0.25">
      <c r="A113" s="10">
        <v>8104</v>
      </c>
      <c r="B113" s="17" t="s">
        <v>2195</v>
      </c>
      <c r="C113" s="110">
        <v>15</v>
      </c>
      <c r="D113" s="12">
        <v>0</v>
      </c>
      <c r="E113" s="12">
        <v>0</v>
      </c>
      <c r="F113" s="12">
        <v>0</v>
      </c>
      <c r="G113" s="12">
        <v>0</v>
      </c>
      <c r="H113" s="12">
        <v>0</v>
      </c>
      <c r="I113" s="12">
        <v>0</v>
      </c>
      <c r="J113" s="12">
        <v>338302</v>
      </c>
      <c r="K113" s="12">
        <v>0</v>
      </c>
      <c r="L113" s="12">
        <v>0</v>
      </c>
      <c r="M113" s="12"/>
      <c r="N113" s="12"/>
      <c r="O113" s="12"/>
      <c r="P113" s="13">
        <f t="shared" si="23"/>
        <v>338302</v>
      </c>
    </row>
    <row r="114" spans="1:16" x14ac:dyDescent="0.25">
      <c r="A114" s="10">
        <v>8105</v>
      </c>
      <c r="B114" s="17" t="s">
        <v>2196</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2197</v>
      </c>
      <c r="C115" s="110">
        <v>15</v>
      </c>
      <c r="D115" s="12">
        <v>200000</v>
      </c>
      <c r="E115" s="12">
        <v>200000</v>
      </c>
      <c r="F115" s="12">
        <v>400000</v>
      </c>
      <c r="G115" s="12">
        <v>250000</v>
      </c>
      <c r="H115" s="12">
        <v>250000</v>
      </c>
      <c r="I115" s="12">
        <v>250000</v>
      </c>
      <c r="J115" s="12">
        <v>250000</v>
      </c>
      <c r="K115" s="12">
        <v>250000</v>
      </c>
      <c r="L115" s="12">
        <v>600000</v>
      </c>
      <c r="M115" s="12">
        <v>250000</v>
      </c>
      <c r="N115" s="12">
        <v>700000</v>
      </c>
      <c r="O115" s="12">
        <v>18546665</v>
      </c>
      <c r="P115" s="13">
        <f t="shared" si="23"/>
        <v>22146665</v>
      </c>
    </row>
    <row r="116" spans="1:16" x14ac:dyDescent="0.25">
      <c r="A116" s="10">
        <v>8107</v>
      </c>
      <c r="B116" s="17" t="s">
        <v>2198</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2199</v>
      </c>
      <c r="C117" s="110">
        <v>15</v>
      </c>
      <c r="D117" s="12"/>
      <c r="E117" s="12"/>
      <c r="F117" s="12"/>
      <c r="G117" s="12"/>
      <c r="H117" s="12"/>
      <c r="I117" s="12"/>
      <c r="J117" s="12"/>
      <c r="K117" s="12"/>
      <c r="L117" s="12"/>
      <c r="M117" s="12"/>
      <c r="N117" s="12"/>
      <c r="O117" s="12"/>
      <c r="P117" s="13">
        <f t="shared" si="23"/>
        <v>0</v>
      </c>
    </row>
    <row r="118" spans="1:16" x14ac:dyDescent="0.25">
      <c r="A118" s="10">
        <v>8109</v>
      </c>
      <c r="B118" s="17" t="s">
        <v>2200</v>
      </c>
      <c r="C118" s="110">
        <v>15</v>
      </c>
      <c r="D118" s="12">
        <v>300000</v>
      </c>
      <c r="E118" s="12">
        <v>200000</v>
      </c>
      <c r="F118" s="12">
        <v>200000</v>
      </c>
      <c r="G118" s="12">
        <v>200000</v>
      </c>
      <c r="H118" s="12">
        <v>200000</v>
      </c>
      <c r="I118" s="12">
        <v>200000</v>
      </c>
      <c r="J118" s="12">
        <v>200000</v>
      </c>
      <c r="K118" s="12">
        <v>200000</v>
      </c>
      <c r="L118" s="12">
        <v>200000</v>
      </c>
      <c r="M118" s="12">
        <v>200000</v>
      </c>
      <c r="N118" s="12">
        <v>200000</v>
      </c>
      <c r="O118" s="12">
        <v>704000</v>
      </c>
      <c r="P118" s="13">
        <f t="shared" si="23"/>
        <v>3004000</v>
      </c>
    </row>
    <row r="119" spans="1:16" x14ac:dyDescent="0.25">
      <c r="A119" s="10">
        <v>8110</v>
      </c>
      <c r="B119" s="17" t="s">
        <v>2201</v>
      </c>
      <c r="C119" s="110">
        <v>15</v>
      </c>
      <c r="D119" s="12">
        <v>350000</v>
      </c>
      <c r="E119" s="12">
        <v>1500000</v>
      </c>
      <c r="F119" s="12">
        <v>50000</v>
      </c>
      <c r="G119" s="12">
        <v>50000</v>
      </c>
      <c r="H119" s="12">
        <v>500000</v>
      </c>
      <c r="I119" s="12">
        <v>500000</v>
      </c>
      <c r="J119" s="12">
        <v>300000</v>
      </c>
      <c r="K119" s="12">
        <v>20000</v>
      </c>
      <c r="L119" s="12">
        <v>100000</v>
      </c>
      <c r="M119" s="12">
        <v>59384</v>
      </c>
      <c r="N119" s="12"/>
      <c r="O119" s="12"/>
      <c r="P119" s="13">
        <f t="shared" si="23"/>
        <v>3429384</v>
      </c>
    </row>
    <row r="120" spans="1:16" ht="30" x14ac:dyDescent="0.25">
      <c r="A120" s="10">
        <v>8111</v>
      </c>
      <c r="B120" s="17" t="s">
        <v>2202</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v>780000</v>
      </c>
      <c r="E121" s="12">
        <v>1000000</v>
      </c>
      <c r="F121" s="12">
        <v>780000</v>
      </c>
      <c r="G121" s="12">
        <v>980000</v>
      </c>
      <c r="H121" s="12">
        <v>720000</v>
      </c>
      <c r="I121" s="12">
        <v>1080000</v>
      </c>
      <c r="J121" s="12">
        <v>670000</v>
      </c>
      <c r="K121" s="12">
        <v>800000</v>
      </c>
      <c r="L121" s="12">
        <v>640000</v>
      </c>
      <c r="M121" s="12">
        <v>600000</v>
      </c>
      <c r="N121" s="12">
        <v>380003</v>
      </c>
      <c r="O121" s="12">
        <v>574800</v>
      </c>
      <c r="P121" s="13">
        <f t="shared" si="23"/>
        <v>9004803</v>
      </c>
    </row>
    <row r="122" spans="1:16" ht="15" customHeight="1" x14ac:dyDescent="0.25">
      <c r="A122" s="7">
        <v>8200</v>
      </c>
      <c r="B122" s="19" t="s">
        <v>581</v>
      </c>
      <c r="C122" s="149"/>
      <c r="D122" s="9">
        <f>SUM(D123:D124)</f>
        <v>5654159</v>
      </c>
      <c r="E122" s="9">
        <f t="shared" ref="E122:O122" si="34">SUM(E123:E124)</f>
        <v>5654159</v>
      </c>
      <c r="F122" s="9">
        <f t="shared" si="34"/>
        <v>5654159</v>
      </c>
      <c r="G122" s="9">
        <f t="shared" si="34"/>
        <v>5654159</v>
      </c>
      <c r="H122" s="9">
        <f t="shared" si="34"/>
        <v>5654159</v>
      </c>
      <c r="I122" s="9">
        <f t="shared" si="34"/>
        <v>5654159</v>
      </c>
      <c r="J122" s="9">
        <f t="shared" si="34"/>
        <v>5654159</v>
      </c>
      <c r="K122" s="9">
        <f t="shared" si="34"/>
        <v>5654159</v>
      </c>
      <c r="L122" s="9">
        <f t="shared" si="34"/>
        <v>5654159</v>
      </c>
      <c r="M122" s="9">
        <f t="shared" si="34"/>
        <v>5654158</v>
      </c>
      <c r="N122" s="9">
        <f t="shared" si="34"/>
        <v>3785959</v>
      </c>
      <c r="O122" s="9">
        <f t="shared" si="34"/>
        <v>3785959</v>
      </c>
      <c r="P122" s="9">
        <f t="shared" si="23"/>
        <v>64113507</v>
      </c>
    </row>
    <row r="123" spans="1:16" x14ac:dyDescent="0.25">
      <c r="A123" s="10">
        <v>8201</v>
      </c>
      <c r="B123" s="17" t="s">
        <v>582</v>
      </c>
      <c r="C123" s="110">
        <v>25</v>
      </c>
      <c r="D123" s="12">
        <v>1868200</v>
      </c>
      <c r="E123" s="12">
        <v>1868200</v>
      </c>
      <c r="F123" s="12">
        <v>1868200</v>
      </c>
      <c r="G123" s="12">
        <v>1868200</v>
      </c>
      <c r="H123" s="12">
        <v>1868200</v>
      </c>
      <c r="I123" s="12">
        <v>1868200</v>
      </c>
      <c r="J123" s="12">
        <v>1868200</v>
      </c>
      <c r="K123" s="12">
        <v>1868200</v>
      </c>
      <c r="L123" s="12">
        <v>1868200</v>
      </c>
      <c r="M123" s="12">
        <v>1868199</v>
      </c>
      <c r="N123" s="12"/>
      <c r="O123" s="12"/>
      <c r="P123" s="13">
        <f t="shared" si="23"/>
        <v>18681999</v>
      </c>
    </row>
    <row r="124" spans="1:16" x14ac:dyDescent="0.25">
      <c r="A124" s="10">
        <v>8202</v>
      </c>
      <c r="B124" s="17" t="s">
        <v>583</v>
      </c>
      <c r="C124" s="110">
        <v>25</v>
      </c>
      <c r="D124" s="12">
        <v>3785959</v>
      </c>
      <c r="E124" s="12">
        <v>3785959</v>
      </c>
      <c r="F124" s="12">
        <v>3785959</v>
      </c>
      <c r="G124" s="12">
        <v>3785959</v>
      </c>
      <c r="H124" s="12">
        <v>3785959</v>
      </c>
      <c r="I124" s="12">
        <v>3785959</v>
      </c>
      <c r="J124" s="12">
        <v>3785959</v>
      </c>
      <c r="K124" s="12">
        <v>3785959</v>
      </c>
      <c r="L124" s="12">
        <v>3785959</v>
      </c>
      <c r="M124" s="12">
        <v>3785959</v>
      </c>
      <c r="N124" s="12">
        <v>3785959</v>
      </c>
      <c r="O124" s="12">
        <v>3785959</v>
      </c>
      <c r="P124" s="13">
        <f t="shared" si="23"/>
        <v>45431508</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x14ac:dyDescent="0.25">
      <c r="A132" s="7">
        <v>8400</v>
      </c>
      <c r="B132" s="19" t="s">
        <v>444</v>
      </c>
      <c r="C132" s="149"/>
      <c r="D132" s="9">
        <f>SUM(D133:D137)</f>
        <v>388196</v>
      </c>
      <c r="E132" s="9">
        <f t="shared" ref="E132:O132" si="36">SUM(E133:E137)</f>
        <v>352198</v>
      </c>
      <c r="F132" s="9">
        <f t="shared" si="36"/>
        <v>255196</v>
      </c>
      <c r="G132" s="9">
        <f t="shared" si="36"/>
        <v>283198</v>
      </c>
      <c r="H132" s="9">
        <f t="shared" si="36"/>
        <v>301194</v>
      </c>
      <c r="I132" s="9">
        <f t="shared" si="36"/>
        <v>338194</v>
      </c>
      <c r="J132" s="9">
        <f t="shared" si="36"/>
        <v>318194</v>
      </c>
      <c r="K132" s="9">
        <f t="shared" si="36"/>
        <v>321195</v>
      </c>
      <c r="L132" s="9">
        <f t="shared" si="36"/>
        <v>368195</v>
      </c>
      <c r="M132" s="9">
        <f t="shared" si="36"/>
        <v>138198</v>
      </c>
      <c r="N132" s="9">
        <f t="shared" si="36"/>
        <v>208195</v>
      </c>
      <c r="O132" s="9">
        <f t="shared" si="36"/>
        <v>111075</v>
      </c>
      <c r="P132" s="9">
        <f t="shared" si="23"/>
        <v>3383228</v>
      </c>
    </row>
    <row r="133" spans="1:16" x14ac:dyDescent="0.25">
      <c r="A133" s="10">
        <v>8401</v>
      </c>
      <c r="B133" s="21" t="s">
        <v>588</v>
      </c>
      <c r="C133" s="110">
        <v>15</v>
      </c>
      <c r="D133" s="12">
        <v>4</v>
      </c>
      <c r="E133" s="12">
        <v>6</v>
      </c>
      <c r="F133" s="12">
        <v>4</v>
      </c>
      <c r="G133" s="12">
        <v>6</v>
      </c>
      <c r="H133" s="12">
        <v>2</v>
      </c>
      <c r="I133" s="12">
        <v>2</v>
      </c>
      <c r="J133" s="12">
        <v>2</v>
      </c>
      <c r="K133" s="12">
        <v>3</v>
      </c>
      <c r="L133" s="12">
        <v>3</v>
      </c>
      <c r="M133" s="12">
        <v>6</v>
      </c>
      <c r="N133" s="12">
        <v>3</v>
      </c>
      <c r="O133" s="12">
        <v>6</v>
      </c>
      <c r="P133" s="13">
        <f t="shared" si="23"/>
        <v>47</v>
      </c>
    </row>
    <row r="134" spans="1:16" x14ac:dyDescent="0.25">
      <c r="A134" s="10">
        <v>8402</v>
      </c>
      <c r="B134" s="21" t="s">
        <v>589</v>
      </c>
      <c r="C134" s="110">
        <v>15</v>
      </c>
      <c r="D134" s="12">
        <v>28192</v>
      </c>
      <c r="E134" s="12">
        <v>28192</v>
      </c>
      <c r="F134" s="12">
        <v>28192</v>
      </c>
      <c r="G134" s="12">
        <v>28192</v>
      </c>
      <c r="H134" s="12">
        <v>28192</v>
      </c>
      <c r="I134" s="12">
        <v>28192</v>
      </c>
      <c r="J134" s="12">
        <v>28192</v>
      </c>
      <c r="K134" s="12">
        <v>28192</v>
      </c>
      <c r="L134" s="12">
        <v>28192</v>
      </c>
      <c r="M134" s="12">
        <v>28192</v>
      </c>
      <c r="N134" s="12">
        <v>28192</v>
      </c>
      <c r="O134" s="12">
        <v>28190</v>
      </c>
      <c r="P134" s="13">
        <f t="shared" si="23"/>
        <v>338302</v>
      </c>
    </row>
    <row r="135" spans="1:16" x14ac:dyDescent="0.25">
      <c r="A135" s="10">
        <v>8403</v>
      </c>
      <c r="B135" s="21" t="s">
        <v>590</v>
      </c>
      <c r="C135" s="110">
        <v>15</v>
      </c>
      <c r="D135" s="12">
        <v>250000</v>
      </c>
      <c r="E135" s="12">
        <v>250000</v>
      </c>
      <c r="F135" s="12">
        <v>180000</v>
      </c>
      <c r="G135" s="12">
        <v>180000</v>
      </c>
      <c r="H135" s="12">
        <v>180000</v>
      </c>
      <c r="I135" s="12">
        <v>180000</v>
      </c>
      <c r="J135" s="12">
        <v>180000</v>
      </c>
      <c r="K135" s="12">
        <v>180000</v>
      </c>
      <c r="L135" s="12">
        <v>180000</v>
      </c>
      <c r="M135" s="12">
        <v>80000</v>
      </c>
      <c r="N135" s="12">
        <v>150000</v>
      </c>
      <c r="O135" s="12">
        <v>54879</v>
      </c>
      <c r="P135" s="13">
        <f t="shared" si="23"/>
        <v>2044879</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v>110000</v>
      </c>
      <c r="E137" s="12">
        <v>74000</v>
      </c>
      <c r="F137" s="12">
        <v>47000</v>
      </c>
      <c r="G137" s="12">
        <v>75000</v>
      </c>
      <c r="H137" s="12">
        <v>93000</v>
      </c>
      <c r="I137" s="12">
        <v>130000</v>
      </c>
      <c r="J137" s="12">
        <v>110000</v>
      </c>
      <c r="K137" s="12">
        <v>113000</v>
      </c>
      <c r="L137" s="12">
        <v>160000</v>
      </c>
      <c r="M137" s="12">
        <v>30000</v>
      </c>
      <c r="N137" s="12">
        <v>30000</v>
      </c>
      <c r="O137" s="12">
        <v>28000</v>
      </c>
      <c r="P137" s="13">
        <f t="shared" si="23"/>
        <v>1000000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2203</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2204</v>
      </c>
      <c r="B162" s="529"/>
      <c r="C162" s="145"/>
      <c r="D162" s="26">
        <f>D7+D28+D34+D39+D71+D78+D94+D108+D141+D157</f>
        <v>40832802</v>
      </c>
      <c r="E162" s="26">
        <f t="shared" ref="E162:N162" si="46">E7+E28+E34+E39+E71+E78+E94+E108+E141+E157</f>
        <v>39519735</v>
      </c>
      <c r="F162" s="26">
        <f t="shared" si="46"/>
        <v>27916577</v>
      </c>
      <c r="G162" s="26">
        <f t="shared" si="46"/>
        <v>23116804</v>
      </c>
      <c r="H162" s="26">
        <f t="shared" si="46"/>
        <v>23301223</v>
      </c>
      <c r="I162" s="26">
        <f t="shared" si="46"/>
        <v>24287331</v>
      </c>
      <c r="J162" s="26">
        <f t="shared" si="46"/>
        <v>24311290</v>
      </c>
      <c r="K162" s="26">
        <f t="shared" si="46"/>
        <v>23199412</v>
      </c>
      <c r="L162" s="26">
        <f t="shared" si="46"/>
        <v>22216152</v>
      </c>
      <c r="M162" s="26">
        <f t="shared" si="46"/>
        <v>18314740</v>
      </c>
      <c r="N162" s="26">
        <f t="shared" si="46"/>
        <v>14852157</v>
      </c>
      <c r="O162" s="26">
        <f>O7+O28+O34+O39+O71+O78+O94+O108+O141+O157</f>
        <v>31642909</v>
      </c>
      <c r="P162" s="26">
        <f>SUM(D162:O162)</f>
        <v>313511132</v>
      </c>
    </row>
    <row r="163" spans="1:17" ht="15.75" x14ac:dyDescent="0.25">
      <c r="A163" s="530" t="s">
        <v>2205</v>
      </c>
      <c r="B163" s="531"/>
      <c r="C163" s="146">
        <v>11</v>
      </c>
      <c r="D163" s="165"/>
      <c r="E163" s="166"/>
      <c r="F163" s="166"/>
      <c r="G163" s="166"/>
      <c r="H163" s="166"/>
      <c r="I163" s="166"/>
      <c r="J163" s="166"/>
      <c r="K163" s="166"/>
      <c r="L163" s="166"/>
      <c r="M163" s="166"/>
      <c r="N163" s="166"/>
      <c r="O163" s="167"/>
      <c r="P163" s="12"/>
    </row>
    <row r="164" spans="1:17" ht="15.75" x14ac:dyDescent="0.25">
      <c r="A164" s="530" t="s">
        <v>2206</v>
      </c>
      <c r="B164" s="531"/>
      <c r="C164" s="110">
        <v>12</v>
      </c>
      <c r="D164" s="168"/>
      <c r="E164" s="169"/>
      <c r="F164" s="169"/>
      <c r="G164" s="169"/>
      <c r="H164" s="169"/>
      <c r="I164" s="169"/>
      <c r="J164" s="169"/>
      <c r="K164" s="169"/>
      <c r="L164" s="169"/>
      <c r="M164" s="169"/>
      <c r="N164" s="169"/>
      <c r="O164" s="170"/>
      <c r="P164" s="12"/>
    </row>
    <row r="165" spans="1:17" ht="15.75" x14ac:dyDescent="0.25">
      <c r="A165" s="530" t="s">
        <v>2207</v>
      </c>
      <c r="B165" s="531"/>
      <c r="C165" s="110">
        <v>14</v>
      </c>
      <c r="D165" s="168"/>
      <c r="E165" s="169"/>
      <c r="F165" s="169"/>
      <c r="G165" s="169"/>
      <c r="H165" s="169"/>
      <c r="I165" s="169"/>
      <c r="J165" s="169"/>
      <c r="K165" s="169"/>
      <c r="L165" s="169"/>
      <c r="M165" s="169"/>
      <c r="N165" s="169"/>
      <c r="O165" s="170"/>
      <c r="P165" s="12"/>
    </row>
    <row r="166" spans="1:17" ht="15.75" x14ac:dyDescent="0.25">
      <c r="A166" s="530" t="s">
        <v>2208</v>
      </c>
      <c r="B166" s="531"/>
      <c r="C166" s="110">
        <v>15</v>
      </c>
      <c r="D166" s="168"/>
      <c r="E166" s="169"/>
      <c r="F166" s="169"/>
      <c r="G166" s="169"/>
      <c r="H166" s="169"/>
      <c r="I166" s="169"/>
      <c r="J166" s="169"/>
      <c r="K166" s="169"/>
      <c r="L166" s="169"/>
      <c r="M166" s="169"/>
      <c r="N166" s="169"/>
      <c r="O166" s="170"/>
      <c r="P166" s="12"/>
    </row>
    <row r="167" spans="1:17" ht="15.75" x14ac:dyDescent="0.25">
      <c r="A167" s="530" t="s">
        <v>2169</v>
      </c>
      <c r="B167" s="531"/>
      <c r="C167" s="110">
        <v>16</v>
      </c>
      <c r="D167" s="168"/>
      <c r="E167" s="169"/>
      <c r="F167" s="169"/>
      <c r="G167" s="169"/>
      <c r="H167" s="169"/>
      <c r="I167" s="169"/>
      <c r="J167" s="169"/>
      <c r="K167" s="169"/>
      <c r="L167" s="169"/>
      <c r="M167" s="169"/>
      <c r="N167" s="169"/>
      <c r="O167" s="170"/>
      <c r="P167" s="12"/>
    </row>
    <row r="168" spans="1:17" ht="15.75" x14ac:dyDescent="0.25">
      <c r="A168" s="530" t="s">
        <v>2209</v>
      </c>
      <c r="B168" s="531"/>
      <c r="C168" s="110">
        <v>17</v>
      </c>
      <c r="D168" s="168"/>
      <c r="E168" s="169"/>
      <c r="F168" s="169"/>
      <c r="G168" s="169"/>
      <c r="H168" s="169"/>
      <c r="I168" s="169"/>
      <c r="J168" s="169"/>
      <c r="K168" s="169"/>
      <c r="L168" s="169"/>
      <c r="M168" s="169"/>
      <c r="N168" s="169"/>
      <c r="O168" s="170"/>
      <c r="P168" s="12"/>
    </row>
    <row r="169" spans="1:17" ht="15.75" x14ac:dyDescent="0.25">
      <c r="A169" s="530" t="s">
        <v>2210</v>
      </c>
      <c r="B169" s="531"/>
      <c r="C169" s="110">
        <v>25</v>
      </c>
      <c r="D169" s="168"/>
      <c r="E169" s="169"/>
      <c r="F169" s="169"/>
      <c r="G169" s="169"/>
      <c r="H169" s="169"/>
      <c r="I169" s="169"/>
      <c r="J169" s="169"/>
      <c r="K169" s="169"/>
      <c r="L169" s="169"/>
      <c r="M169" s="169"/>
      <c r="N169" s="169"/>
      <c r="O169" s="170"/>
      <c r="P169" s="12"/>
    </row>
    <row r="170" spans="1:17" ht="15.75" x14ac:dyDescent="0.25">
      <c r="A170" s="530" t="s">
        <v>2169</v>
      </c>
      <c r="B170" s="531"/>
      <c r="C170" s="110">
        <v>26</v>
      </c>
      <c r="D170" s="168"/>
      <c r="E170" s="169"/>
      <c r="F170" s="169"/>
      <c r="G170" s="169"/>
      <c r="H170" s="169"/>
      <c r="I170" s="169"/>
      <c r="J170" s="169"/>
      <c r="K170" s="169"/>
      <c r="L170" s="169"/>
      <c r="M170" s="169"/>
      <c r="N170" s="169"/>
      <c r="O170" s="170"/>
      <c r="P170" s="12"/>
    </row>
    <row r="171" spans="1:17" ht="15.75" x14ac:dyDescent="0.25">
      <c r="A171" s="530" t="s">
        <v>2211</v>
      </c>
      <c r="B171" s="531"/>
      <c r="C171" s="110">
        <v>27</v>
      </c>
      <c r="D171" s="171"/>
      <c r="E171" s="172"/>
      <c r="F171" s="172"/>
      <c r="G171" s="172"/>
      <c r="H171" s="172"/>
      <c r="I171" s="172"/>
      <c r="J171" s="172"/>
      <c r="K171" s="172"/>
      <c r="L171" s="172"/>
      <c r="M171" s="172"/>
      <c r="N171" s="172"/>
      <c r="O171" s="173"/>
      <c r="P171" s="12"/>
    </row>
    <row r="172" spans="1:17" ht="15.75" x14ac:dyDescent="0.25">
      <c r="A172" s="532" t="s">
        <v>2212</v>
      </c>
      <c r="B172" s="529"/>
      <c r="C172" s="145"/>
      <c r="D172" s="26"/>
      <c r="E172" s="26"/>
      <c r="F172" s="26"/>
      <c r="G172" s="26"/>
      <c r="H172" s="26"/>
      <c r="I172" s="26"/>
      <c r="J172" s="26"/>
      <c r="K172" s="26"/>
      <c r="L172" s="26"/>
      <c r="M172" s="26"/>
      <c r="N172" s="26"/>
      <c r="O172" s="26"/>
      <c r="P172" s="26">
        <f>P162+SUM(P163:P171)</f>
        <v>313511132</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31496062992125984" right="0.31496062992125984" top="0.35433070866141736" bottom="0.39370078740157483" header="0" footer="0.31496062992125984"/>
  <pageSetup paperSize="5" scale="50" orientation="landscape" horizontalDpi="1200" verticalDpi="1200"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K183" activePane="bottomRight" state="frozen"/>
      <selection pane="topRight" activeCell="B1" sqref="B1"/>
      <selection pane="bottomLeft" activeCell="A3" sqref="A3"/>
      <selection pane="bottomRight" activeCell="N37" sqref="N37"/>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Jocotepec,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2025</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0</v>
      </c>
      <c r="Z6" s="240">
        <f>SUM(Z8:Z207)</f>
        <v>0</v>
      </c>
      <c r="AA6" s="240">
        <f>SUM(AA8:AA207)</f>
        <v>0</v>
      </c>
      <c r="AB6" s="240">
        <f>SUM(AB8:AB207)</f>
        <v>0</v>
      </c>
    </row>
    <row r="7" spans="1:29" x14ac:dyDescent="0.25">
      <c r="A7" s="536"/>
      <c r="B7" s="534"/>
      <c r="C7" s="534"/>
      <c r="D7" s="534"/>
      <c r="E7" s="534"/>
      <c r="F7" s="534"/>
      <c r="G7" s="534"/>
      <c r="H7" s="534"/>
      <c r="I7" s="534"/>
      <c r="J7" s="534"/>
      <c r="K7" s="534"/>
      <c r="L7" s="534"/>
      <c r="M7" s="534"/>
      <c r="N7" s="534"/>
      <c r="O7" s="534"/>
      <c r="P7" s="251">
        <f>SUM(P8:P207)</f>
        <v>95203332</v>
      </c>
      <c r="Q7" s="251">
        <f t="shared" ref="Q7:X7" si="0">SUM(Q8:Q207)</f>
        <v>52180000</v>
      </c>
      <c r="R7" s="251">
        <f t="shared" si="0"/>
        <v>75931000</v>
      </c>
      <c r="S7" s="251">
        <f t="shared" si="0"/>
        <v>19835752</v>
      </c>
      <c r="T7" s="251">
        <f t="shared" si="0"/>
        <v>3300000</v>
      </c>
      <c r="U7" s="251">
        <f t="shared" si="0"/>
        <v>59421941</v>
      </c>
      <c r="V7" s="251">
        <f t="shared" si="0"/>
        <v>0</v>
      </c>
      <c r="W7" s="251">
        <f t="shared" si="0"/>
        <v>0</v>
      </c>
      <c r="X7" s="252">
        <f t="shared" si="0"/>
        <v>7639107</v>
      </c>
      <c r="Y7" s="183" t="s">
        <v>1709</v>
      </c>
      <c r="Z7" s="183" t="s">
        <v>2135</v>
      </c>
      <c r="AA7" s="183" t="s">
        <v>1711</v>
      </c>
      <c r="AB7" s="183" t="s">
        <v>1712</v>
      </c>
    </row>
    <row r="8" spans="1:29" x14ac:dyDescent="0.25">
      <c r="A8" s="242">
        <f>IF(B8&gt;0,1,"")</f>
        <v>1</v>
      </c>
      <c r="B8" s="243" t="s">
        <v>2545</v>
      </c>
      <c r="C8" s="244" t="str">
        <f>IF(G8&gt;0,IF(G8="INDICADOR DE GESTIÓN","INDICADOR DE GESTIÓN","MIR"),"")</f>
        <v>INDICADOR DE GESTIÓN</v>
      </c>
      <c r="D8" s="244" t="str">
        <f>IF(F8="","",INDEX(B!$I$2:$I$112,MATCH(F8,B!$K$2:$K$112,0)))</f>
        <v>1. Gobierno</v>
      </c>
      <c r="E8" s="244" t="str">
        <f>IF(F8="","",INDEX(B!$J$2:$J$112,MATCH(F8,B!$K$2:$K$112,0)))</f>
        <v>1.8. Otros servicios generales</v>
      </c>
      <c r="F8" s="243" t="s">
        <v>1562</v>
      </c>
      <c r="G8" s="243" t="s">
        <v>1713</v>
      </c>
      <c r="H8" s="245" t="s">
        <v>1729</v>
      </c>
      <c r="I8" s="243" t="s">
        <v>2551</v>
      </c>
      <c r="J8" s="243" t="s">
        <v>2575</v>
      </c>
      <c r="K8" s="243" t="s">
        <v>2576</v>
      </c>
      <c r="L8" s="243">
        <v>150</v>
      </c>
      <c r="M8" s="243">
        <v>100</v>
      </c>
      <c r="N8" s="243" t="s">
        <v>1716</v>
      </c>
      <c r="O8" s="243" t="s">
        <v>1725</v>
      </c>
      <c r="P8" s="246">
        <v>1643000</v>
      </c>
      <c r="Q8" s="246">
        <v>58000</v>
      </c>
      <c r="R8" s="246"/>
      <c r="S8" s="246">
        <v>4500000</v>
      </c>
      <c r="T8" s="246"/>
      <c r="U8" s="246"/>
      <c r="V8" s="246"/>
      <c r="W8" s="246"/>
      <c r="X8" s="246"/>
      <c r="Y8" s="183">
        <f>IF(G8="FIN",1,0)</f>
        <v>0</v>
      </c>
      <c r="Z8" s="183">
        <f>IF(G8="PROPÓSITO",1,0)</f>
        <v>0</v>
      </c>
      <c r="AA8" s="183">
        <f>IF(G8="COMPONENTE",1,0)</f>
        <v>0</v>
      </c>
      <c r="AB8" s="183">
        <f>IF(G8="ACTIVIDAD",1,0)</f>
        <v>0</v>
      </c>
      <c r="AC8" s="241">
        <f>SUM(P8:X8)</f>
        <v>6201000</v>
      </c>
    </row>
    <row r="9" spans="1:29" x14ac:dyDescent="0.25">
      <c r="A9" s="181">
        <f>IF(B9&gt;0,A8+1,"")</f>
        <v>2</v>
      </c>
      <c r="B9" s="179" t="s">
        <v>2545</v>
      </c>
      <c r="C9" s="182" t="str">
        <f t="shared" ref="C9:C72" si="1">IF(G9&gt;0,IF(G9="INDICADOR DE GESTIÓN","INDICADOR DE GESTIÓN","MIR"),"")</f>
        <v>INDICADOR DE GESTIÓN</v>
      </c>
      <c r="D9" s="182" t="str">
        <f>IF(F9="","",INDEX(B!$I$2:$I$112,MATCH(F9,B!$K$2:$K$112,0)))</f>
        <v>2. Desarrollo social</v>
      </c>
      <c r="E9" s="182" t="str">
        <f>IF(F9="","",INDEX(B!$J$2:$J$112,MATCH(F9,B!$K$2:$K$112,0)))</f>
        <v>2.3. Salud</v>
      </c>
      <c r="F9" s="179" t="s">
        <v>1627</v>
      </c>
      <c r="G9" s="179" t="s">
        <v>1713</v>
      </c>
      <c r="H9" s="184" t="s">
        <v>1729</v>
      </c>
      <c r="I9" s="179" t="s">
        <v>2552</v>
      </c>
      <c r="J9" s="179" t="s">
        <v>2577</v>
      </c>
      <c r="K9" s="179" t="s">
        <v>2578</v>
      </c>
      <c r="L9" s="179">
        <v>100000</v>
      </c>
      <c r="M9" s="179">
        <v>10000</v>
      </c>
      <c r="N9" s="179" t="s">
        <v>1716</v>
      </c>
      <c r="O9" s="179" t="s">
        <v>1725</v>
      </c>
      <c r="P9" s="185">
        <v>7508132</v>
      </c>
      <c r="Q9" s="185">
        <v>12830500</v>
      </c>
      <c r="R9" s="185">
        <v>311000</v>
      </c>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20649632</v>
      </c>
    </row>
    <row r="10" spans="1:29" x14ac:dyDescent="0.25">
      <c r="A10" s="181">
        <f t="shared" ref="A10:A73" si="7">IF(B10&gt;0,A9+1,"")</f>
        <v>3</v>
      </c>
      <c r="B10" s="179" t="s">
        <v>2545</v>
      </c>
      <c r="C10" s="182" t="str">
        <f t="shared" si="1"/>
        <v>INDICADOR DE GESTIÓN</v>
      </c>
      <c r="D10" s="182" t="str">
        <f>IF(F10="","",INDEX(B!$I$2:$I$112,MATCH(F10,B!$K$2:$K$112,0)))</f>
        <v>2. Desarrollo social</v>
      </c>
      <c r="E10" s="182" t="str">
        <f>IF(F10="","",INDEX(B!$J$2:$J$112,MATCH(F10,B!$K$2:$K$112,0)))</f>
        <v>2.4. Recreación cultura y otras manifestaciones sociales</v>
      </c>
      <c r="F10" s="179" t="s">
        <v>1632</v>
      </c>
      <c r="G10" s="179" t="s">
        <v>1713</v>
      </c>
      <c r="H10" s="184" t="s">
        <v>1729</v>
      </c>
      <c r="I10" s="179" t="s">
        <v>2553</v>
      </c>
      <c r="J10" s="179" t="s">
        <v>2579</v>
      </c>
      <c r="K10" s="179" t="s">
        <v>2580</v>
      </c>
      <c r="L10" s="179">
        <v>50</v>
      </c>
      <c r="M10" s="179">
        <v>50</v>
      </c>
      <c r="N10" s="179" t="s">
        <v>1716</v>
      </c>
      <c r="O10" s="179" t="s">
        <v>1725</v>
      </c>
      <c r="P10" s="185">
        <v>1536318</v>
      </c>
      <c r="Q10" s="185">
        <v>325000</v>
      </c>
      <c r="R10" s="185">
        <v>1080000</v>
      </c>
      <c r="S10" s="185"/>
      <c r="T10" s="185"/>
      <c r="U10" s="185"/>
      <c r="V10" s="185"/>
      <c r="W10" s="185"/>
      <c r="X10" s="185"/>
      <c r="Y10" s="183">
        <f t="shared" si="2"/>
        <v>0</v>
      </c>
      <c r="Z10" s="183">
        <f t="shared" si="3"/>
        <v>0</v>
      </c>
      <c r="AA10" s="183">
        <f t="shared" si="4"/>
        <v>0</v>
      </c>
      <c r="AB10" s="183">
        <f t="shared" si="5"/>
        <v>0</v>
      </c>
      <c r="AC10" s="241">
        <f t="shared" si="6"/>
        <v>2941318</v>
      </c>
    </row>
    <row r="11" spans="1:29" x14ac:dyDescent="0.25">
      <c r="A11" s="181">
        <f t="shared" si="7"/>
        <v>4</v>
      </c>
      <c r="B11" s="179" t="s">
        <v>2545</v>
      </c>
      <c r="C11" s="182" t="str">
        <f t="shared" si="1"/>
        <v>INDICADOR DE GESTIÓN</v>
      </c>
      <c r="D11" s="182" t="str">
        <f>IF(F11="","",INDEX(B!$I$2:$I$112,MATCH(F11,B!$K$2:$K$112,0)))</f>
        <v>2. Desarrollo social</v>
      </c>
      <c r="E11" s="182" t="str">
        <f>IF(F11="","",INDEX(B!$J$2:$J$112,MATCH(F11,B!$K$2:$K$112,0)))</f>
        <v>2.4. Recreación cultura y otras manifestaciones sociales</v>
      </c>
      <c r="F11" s="179" t="s">
        <v>1565</v>
      </c>
      <c r="G11" s="179" t="s">
        <v>1713</v>
      </c>
      <c r="H11" s="184" t="s">
        <v>1729</v>
      </c>
      <c r="I11" s="179" t="s">
        <v>2554</v>
      </c>
      <c r="J11" s="179" t="s">
        <v>2581</v>
      </c>
      <c r="K11" s="179" t="s">
        <v>2582</v>
      </c>
      <c r="L11" s="179">
        <v>80</v>
      </c>
      <c r="M11" s="179">
        <v>80</v>
      </c>
      <c r="N11" s="179" t="s">
        <v>1716</v>
      </c>
      <c r="O11" s="179" t="s">
        <v>1725</v>
      </c>
      <c r="P11" s="185">
        <v>1209008</v>
      </c>
      <c r="Q11" s="185">
        <v>481000</v>
      </c>
      <c r="R11" s="185">
        <v>385000</v>
      </c>
      <c r="S11" s="185">
        <v>70000</v>
      </c>
      <c r="T11" s="185"/>
      <c r="U11" s="185"/>
      <c r="V11" s="185"/>
      <c r="W11" s="185"/>
      <c r="X11" s="185"/>
      <c r="Y11" s="183">
        <f t="shared" si="2"/>
        <v>0</v>
      </c>
      <c r="Z11" s="183">
        <f t="shared" si="3"/>
        <v>0</v>
      </c>
      <c r="AA11" s="183">
        <f t="shared" si="4"/>
        <v>0</v>
      </c>
      <c r="AB11" s="183">
        <f t="shared" si="5"/>
        <v>0</v>
      </c>
      <c r="AC11" s="241">
        <f t="shared" si="6"/>
        <v>2145008</v>
      </c>
    </row>
    <row r="12" spans="1:29" x14ac:dyDescent="0.25">
      <c r="A12" s="181">
        <f t="shared" si="7"/>
        <v>5</v>
      </c>
      <c r="B12" s="179" t="s">
        <v>2545</v>
      </c>
      <c r="C12" s="182" t="str">
        <f t="shared" si="1"/>
        <v>INDICADOR DE GESTIÓN</v>
      </c>
      <c r="D12" s="182" t="str">
        <f>IF(F12="","",INDEX(B!$I$2:$I$112,MATCH(F12,B!$K$2:$K$112,0)))</f>
        <v>2. Desarrollo social</v>
      </c>
      <c r="E12" s="182" t="str">
        <f>IF(F12="","",INDEX(B!$J$2:$J$112,MATCH(F12,B!$K$2:$K$112,0)))</f>
        <v>2.6. Protección social</v>
      </c>
      <c r="F12" s="179" t="s">
        <v>1647</v>
      </c>
      <c r="G12" s="179" t="s">
        <v>1713</v>
      </c>
      <c r="H12" s="184" t="s">
        <v>1729</v>
      </c>
      <c r="I12" s="179" t="s">
        <v>2555</v>
      </c>
      <c r="J12" s="179" t="s">
        <v>2583</v>
      </c>
      <c r="K12" s="179" t="s">
        <v>2578</v>
      </c>
      <c r="L12" s="179">
        <v>900</v>
      </c>
      <c r="M12" s="179">
        <v>900</v>
      </c>
      <c r="N12" s="179" t="s">
        <v>1716</v>
      </c>
      <c r="O12" s="179" t="s">
        <v>1725</v>
      </c>
      <c r="P12" s="185">
        <v>1271447</v>
      </c>
      <c r="Q12" s="185">
        <v>66000</v>
      </c>
      <c r="R12" s="185">
        <v>40000</v>
      </c>
      <c r="S12" s="185"/>
      <c r="T12" s="185"/>
      <c r="U12" s="185"/>
      <c r="V12" s="185"/>
      <c r="W12" s="185"/>
      <c r="X12" s="185"/>
      <c r="Y12" s="183">
        <f t="shared" si="2"/>
        <v>0</v>
      </c>
      <c r="Z12" s="183">
        <f t="shared" si="3"/>
        <v>0</v>
      </c>
      <c r="AA12" s="183">
        <f t="shared" si="4"/>
        <v>0</v>
      </c>
      <c r="AB12" s="183">
        <f t="shared" si="5"/>
        <v>0</v>
      </c>
      <c r="AC12" s="241">
        <f t="shared" si="6"/>
        <v>1377447</v>
      </c>
    </row>
    <row r="13" spans="1:29" x14ac:dyDescent="0.25">
      <c r="A13" s="181">
        <f t="shared" si="7"/>
        <v>6</v>
      </c>
      <c r="B13" s="179" t="s">
        <v>2546</v>
      </c>
      <c r="C13" s="182" t="str">
        <f t="shared" si="1"/>
        <v>INDICADOR DE GESTIÓN</v>
      </c>
      <c r="D13" s="182" t="str">
        <f>IF(F13="","",INDEX(B!$I$2:$I$112,MATCH(F13,B!$K$2:$K$112,0)))</f>
        <v>1. Gobierno</v>
      </c>
      <c r="E13" s="182" t="str">
        <f>IF(F13="","",INDEX(B!$J$2:$J$112,MATCH(F13,B!$K$2:$K$112,0)))</f>
        <v>1.8. Otros servicios generales</v>
      </c>
      <c r="F13" s="179" t="s">
        <v>1603</v>
      </c>
      <c r="G13" s="179" t="s">
        <v>1713</v>
      </c>
      <c r="H13" s="184" t="s">
        <v>1729</v>
      </c>
      <c r="I13" s="179" t="s">
        <v>2556</v>
      </c>
      <c r="J13" s="179" t="s">
        <v>2584</v>
      </c>
      <c r="K13" s="179" t="s">
        <v>2585</v>
      </c>
      <c r="L13" s="179">
        <v>100</v>
      </c>
      <c r="M13" s="179">
        <v>100</v>
      </c>
      <c r="N13" s="179" t="s">
        <v>1716</v>
      </c>
      <c r="O13" s="179" t="s">
        <v>1725</v>
      </c>
      <c r="P13" s="185">
        <v>1765641</v>
      </c>
      <c r="Q13" s="185">
        <v>5000</v>
      </c>
      <c r="R13" s="185"/>
      <c r="S13" s="185"/>
      <c r="T13" s="185"/>
      <c r="U13" s="185"/>
      <c r="V13" s="185"/>
      <c r="W13" s="185"/>
      <c r="X13" s="185"/>
      <c r="Y13" s="183">
        <f t="shared" si="2"/>
        <v>0</v>
      </c>
      <c r="Z13" s="183">
        <f t="shared" si="3"/>
        <v>0</v>
      </c>
      <c r="AA13" s="183">
        <f t="shared" si="4"/>
        <v>0</v>
      </c>
      <c r="AB13" s="183">
        <f t="shared" si="5"/>
        <v>0</v>
      </c>
      <c r="AC13" s="241">
        <f t="shared" si="6"/>
        <v>1770641</v>
      </c>
    </row>
    <row r="14" spans="1:29" x14ac:dyDescent="0.25">
      <c r="A14" s="181">
        <f t="shared" si="7"/>
        <v>7</v>
      </c>
      <c r="B14" s="179" t="s">
        <v>2546</v>
      </c>
      <c r="C14" s="182" t="str">
        <f t="shared" si="1"/>
        <v>INDICADOR DE GESTIÓN</v>
      </c>
      <c r="D14" s="182" t="str">
        <f>IF(F14="","",INDEX(B!$I$2:$I$112,MATCH(F14,B!$K$2:$K$112,0)))</f>
        <v>1. Gobierno</v>
      </c>
      <c r="E14" s="182" t="str">
        <f>IF(F14="","",INDEX(B!$J$2:$J$112,MATCH(F14,B!$K$2:$K$112,0)))</f>
        <v>1.8. Otros servicios generales</v>
      </c>
      <c r="F14" s="179" t="s">
        <v>1605</v>
      </c>
      <c r="G14" s="179" t="s">
        <v>1713</v>
      </c>
      <c r="H14" s="184" t="s">
        <v>1729</v>
      </c>
      <c r="I14" s="179" t="s">
        <v>2557</v>
      </c>
      <c r="J14" s="179" t="s">
        <v>2586</v>
      </c>
      <c r="K14" s="179" t="s">
        <v>2585</v>
      </c>
      <c r="L14" s="179">
        <v>1000</v>
      </c>
      <c r="M14" s="179">
        <v>1000</v>
      </c>
      <c r="N14" s="179" t="s">
        <v>1716</v>
      </c>
      <c r="O14" s="179" t="s">
        <v>1725</v>
      </c>
      <c r="P14" s="185">
        <v>705692</v>
      </c>
      <c r="Q14" s="185">
        <v>350000</v>
      </c>
      <c r="R14" s="185">
        <v>165000</v>
      </c>
      <c r="S14" s="185"/>
      <c r="T14" s="185"/>
      <c r="U14" s="185"/>
      <c r="V14" s="185"/>
      <c r="W14" s="185"/>
      <c r="X14" s="185"/>
      <c r="Y14" s="183">
        <f t="shared" si="2"/>
        <v>0</v>
      </c>
      <c r="Z14" s="183">
        <f t="shared" si="3"/>
        <v>0</v>
      </c>
      <c r="AA14" s="183">
        <f t="shared" si="4"/>
        <v>0</v>
      </c>
      <c r="AB14" s="183">
        <f t="shared" si="5"/>
        <v>0</v>
      </c>
      <c r="AC14" s="241">
        <f t="shared" si="6"/>
        <v>1220692</v>
      </c>
    </row>
    <row r="15" spans="1:29" x14ac:dyDescent="0.25">
      <c r="A15" s="181">
        <f t="shared" si="7"/>
        <v>8</v>
      </c>
      <c r="B15" s="179" t="s">
        <v>2546</v>
      </c>
      <c r="C15" s="182" t="str">
        <f t="shared" si="1"/>
        <v>INDICADOR DE GESTIÓN</v>
      </c>
      <c r="D15" s="182" t="str">
        <f>IF(F15="","",INDEX(B!$I$2:$I$112,MATCH(F15,B!$K$2:$K$112,0)))</f>
        <v>2. Desarrollo social</v>
      </c>
      <c r="E15" s="182" t="str">
        <f>IF(F15="","",INDEX(B!$J$2:$J$112,MATCH(F15,B!$K$2:$K$112,0)))</f>
        <v>2.2. Vivienda y servicios a la comunidad</v>
      </c>
      <c r="F15" s="179" t="s">
        <v>1623</v>
      </c>
      <c r="G15" s="179" t="s">
        <v>1713</v>
      </c>
      <c r="H15" s="184" t="s">
        <v>1729</v>
      </c>
      <c r="I15" s="179" t="s">
        <v>2558</v>
      </c>
      <c r="J15" s="179" t="s">
        <v>2587</v>
      </c>
      <c r="K15" s="179" t="s">
        <v>2585</v>
      </c>
      <c r="L15" s="179">
        <v>50</v>
      </c>
      <c r="M15" s="179">
        <v>50</v>
      </c>
      <c r="N15" s="179" t="s">
        <v>1716</v>
      </c>
      <c r="O15" s="179" t="s">
        <v>1725</v>
      </c>
      <c r="P15" s="185">
        <v>3143729</v>
      </c>
      <c r="Q15" s="185">
        <v>1229000</v>
      </c>
      <c r="R15" s="185">
        <v>977000</v>
      </c>
      <c r="S15" s="185"/>
      <c r="T15" s="185"/>
      <c r="U15" s="185"/>
      <c r="V15" s="185"/>
      <c r="W15" s="185"/>
      <c r="X15" s="185"/>
      <c r="Y15" s="183">
        <f t="shared" si="2"/>
        <v>0</v>
      </c>
      <c r="Z15" s="183">
        <f t="shared" si="3"/>
        <v>0</v>
      </c>
      <c r="AA15" s="183">
        <f t="shared" si="4"/>
        <v>0</v>
      </c>
      <c r="AB15" s="183">
        <f t="shared" si="5"/>
        <v>0</v>
      </c>
      <c r="AC15" s="241">
        <f t="shared" si="6"/>
        <v>5349729</v>
      </c>
    </row>
    <row r="16" spans="1:29" x14ac:dyDescent="0.25">
      <c r="A16" s="181">
        <f t="shared" si="7"/>
        <v>9</v>
      </c>
      <c r="B16" s="179" t="s">
        <v>2546</v>
      </c>
      <c r="C16" s="182" t="str">
        <f t="shared" si="1"/>
        <v>INDICADOR DE GESTIÓN</v>
      </c>
      <c r="D16" s="182" t="str">
        <f>IF(F16="","",INDEX(B!$I$2:$I$112,MATCH(F16,B!$K$2:$K$112,0)))</f>
        <v>3. Desarrollo económico</v>
      </c>
      <c r="E16" s="182" t="str">
        <f>IF(F16="","",INDEX(B!$J$2:$J$112,MATCH(F16,B!$K$2:$K$112,0)))</f>
        <v>3.7. Turismo</v>
      </c>
      <c r="F16" s="179" t="s">
        <v>1577</v>
      </c>
      <c r="G16" s="179" t="s">
        <v>1713</v>
      </c>
      <c r="H16" s="184" t="s">
        <v>1729</v>
      </c>
      <c r="I16" s="179" t="s">
        <v>2559</v>
      </c>
      <c r="J16" s="179" t="s">
        <v>2588</v>
      </c>
      <c r="K16" s="179" t="s">
        <v>2589</v>
      </c>
      <c r="L16" s="179">
        <v>50</v>
      </c>
      <c r="M16" s="179">
        <v>50</v>
      </c>
      <c r="N16" s="179" t="s">
        <v>1716</v>
      </c>
      <c r="O16" s="179" t="s">
        <v>1725</v>
      </c>
      <c r="P16" s="185">
        <v>394279</v>
      </c>
      <c r="Q16" s="185">
        <v>20000</v>
      </c>
      <c r="R16" s="185">
        <v>200000</v>
      </c>
      <c r="S16" s="185"/>
      <c r="T16" s="185"/>
      <c r="U16" s="185"/>
      <c r="V16" s="185"/>
      <c r="W16" s="185"/>
      <c r="X16" s="185"/>
      <c r="Y16" s="183">
        <f t="shared" si="2"/>
        <v>0</v>
      </c>
      <c r="Z16" s="183">
        <f t="shared" si="3"/>
        <v>0</v>
      </c>
      <c r="AA16" s="183">
        <f t="shared" si="4"/>
        <v>0</v>
      </c>
      <c r="AB16" s="183">
        <f t="shared" si="5"/>
        <v>0</v>
      </c>
      <c r="AC16" s="241">
        <f t="shared" si="6"/>
        <v>614279</v>
      </c>
    </row>
    <row r="17" spans="1:29" x14ac:dyDescent="0.25">
      <c r="A17" s="181">
        <f t="shared" si="7"/>
        <v>10</v>
      </c>
      <c r="B17" s="179" t="s">
        <v>2547</v>
      </c>
      <c r="C17" s="182" t="str">
        <f t="shared" si="1"/>
        <v>INDICADOR DE GESTIÓN</v>
      </c>
      <c r="D17" s="182" t="str">
        <f>IF(F17="","",INDEX(B!$I$2:$I$112,MATCH(F17,B!$K$2:$K$112,0)))</f>
        <v>1. Gobierno</v>
      </c>
      <c r="E17" s="182" t="str">
        <f>IF(F17="","",INDEX(B!$J$2:$J$112,MATCH(F17,B!$K$2:$K$112,0)))</f>
        <v>1.8. Otros servicios generales</v>
      </c>
      <c r="F17" s="179" t="s">
        <v>1562</v>
      </c>
      <c r="G17" s="179" t="s">
        <v>1713</v>
      </c>
      <c r="H17" s="184" t="s">
        <v>1729</v>
      </c>
      <c r="I17" s="179" t="s">
        <v>2560</v>
      </c>
      <c r="J17" s="179" t="s">
        <v>2590</v>
      </c>
      <c r="K17" s="179" t="s">
        <v>2591</v>
      </c>
      <c r="L17" s="179">
        <v>500</v>
      </c>
      <c r="M17" s="179">
        <v>500</v>
      </c>
      <c r="N17" s="179" t="s">
        <v>1716</v>
      </c>
      <c r="O17" s="179" t="s">
        <v>1725</v>
      </c>
      <c r="P17" s="185">
        <v>1079263</v>
      </c>
      <c r="Q17" s="185">
        <v>6800000</v>
      </c>
      <c r="R17" s="185">
        <v>1000000</v>
      </c>
      <c r="S17" s="185"/>
      <c r="T17" s="185"/>
      <c r="U17" s="185"/>
      <c r="V17" s="185"/>
      <c r="W17" s="185"/>
      <c r="X17" s="185"/>
      <c r="Y17" s="183">
        <f t="shared" si="2"/>
        <v>0</v>
      </c>
      <c r="Z17" s="183">
        <f t="shared" si="3"/>
        <v>0</v>
      </c>
      <c r="AA17" s="183">
        <f t="shared" si="4"/>
        <v>0</v>
      </c>
      <c r="AB17" s="183">
        <f t="shared" si="5"/>
        <v>0</v>
      </c>
      <c r="AC17" s="241">
        <f t="shared" si="6"/>
        <v>8879263</v>
      </c>
    </row>
    <row r="18" spans="1:29" x14ac:dyDescent="0.25">
      <c r="A18" s="181">
        <f t="shared" si="7"/>
        <v>11</v>
      </c>
      <c r="B18" s="179" t="s">
        <v>2547</v>
      </c>
      <c r="C18" s="182" t="str">
        <f t="shared" si="1"/>
        <v>INDICADOR DE GESTIÓN</v>
      </c>
      <c r="D18" s="182" t="str">
        <f>IF(F18="","",INDEX(B!$I$2:$I$112,MATCH(F18,B!$K$2:$K$112,0)))</f>
        <v>2. Desarrollo social</v>
      </c>
      <c r="E18" s="182" t="str">
        <f>IF(F18="","",INDEX(B!$J$2:$J$112,MATCH(F18,B!$K$2:$K$112,0)))</f>
        <v>2.1. Protección ambiental</v>
      </c>
      <c r="F18" s="179" t="s">
        <v>1618</v>
      </c>
      <c r="G18" s="179" t="s">
        <v>1713</v>
      </c>
      <c r="H18" s="184" t="s">
        <v>1729</v>
      </c>
      <c r="I18" s="179" t="s">
        <v>2561</v>
      </c>
      <c r="J18" s="179" t="s">
        <v>2592</v>
      </c>
      <c r="K18" s="179" t="s">
        <v>2593</v>
      </c>
      <c r="L18" s="179">
        <v>100</v>
      </c>
      <c r="M18" s="179">
        <v>100</v>
      </c>
      <c r="N18" s="179" t="s">
        <v>1716</v>
      </c>
      <c r="O18" s="179" t="s">
        <v>1725</v>
      </c>
      <c r="P18" s="185">
        <v>1499135</v>
      </c>
      <c r="Q18" s="185">
        <v>280000</v>
      </c>
      <c r="R18" s="185"/>
      <c r="S18" s="185"/>
      <c r="T18" s="185"/>
      <c r="U18" s="185"/>
      <c r="V18" s="185"/>
      <c r="W18" s="185"/>
      <c r="X18" s="185"/>
      <c r="Y18" s="183">
        <f t="shared" si="2"/>
        <v>0</v>
      </c>
      <c r="Z18" s="183">
        <f t="shared" si="3"/>
        <v>0</v>
      </c>
      <c r="AA18" s="183">
        <f t="shared" si="4"/>
        <v>0</v>
      </c>
      <c r="AB18" s="183">
        <f t="shared" si="5"/>
        <v>0</v>
      </c>
      <c r="AC18" s="241">
        <f t="shared" si="6"/>
        <v>1779135</v>
      </c>
    </row>
    <row r="19" spans="1:29" x14ac:dyDescent="0.25">
      <c r="A19" s="181">
        <f t="shared" si="7"/>
        <v>12</v>
      </c>
      <c r="B19" s="179" t="s">
        <v>2547</v>
      </c>
      <c r="C19" s="182" t="str">
        <f t="shared" si="1"/>
        <v>INDICADOR DE GESTIÓN</v>
      </c>
      <c r="D19" s="182" t="str">
        <f>IF(F19="","",INDEX(B!$I$2:$I$112,MATCH(F19,B!$K$2:$K$112,0)))</f>
        <v>2. Desarrollo social</v>
      </c>
      <c r="E19" s="182" t="str">
        <f>IF(F19="","",INDEX(B!$J$2:$J$112,MATCH(F19,B!$K$2:$K$112,0)))</f>
        <v>2.2. Vivienda y servicios a la comunidad</v>
      </c>
      <c r="F19" s="179" t="s">
        <v>1621</v>
      </c>
      <c r="G19" s="179" t="s">
        <v>1713</v>
      </c>
      <c r="H19" s="184" t="s">
        <v>1729</v>
      </c>
      <c r="I19" s="179" t="s">
        <v>2562</v>
      </c>
      <c r="J19" s="179" t="s">
        <v>2594</v>
      </c>
      <c r="K19" s="179" t="s">
        <v>2595</v>
      </c>
      <c r="L19" s="179">
        <v>10000</v>
      </c>
      <c r="M19" s="179">
        <v>10000</v>
      </c>
      <c r="N19" s="179" t="s">
        <v>1716</v>
      </c>
      <c r="O19" s="179" t="s">
        <v>1725</v>
      </c>
      <c r="P19" s="185">
        <v>6142765</v>
      </c>
      <c r="Q19" s="185">
        <v>6162500</v>
      </c>
      <c r="R19" s="185">
        <v>13880000</v>
      </c>
      <c r="S19" s="185"/>
      <c r="T19" s="185">
        <v>350000</v>
      </c>
      <c r="U19" s="185"/>
      <c r="V19" s="185"/>
      <c r="W19" s="185"/>
      <c r="X19" s="185"/>
      <c r="Y19" s="183">
        <f t="shared" si="2"/>
        <v>0</v>
      </c>
      <c r="Z19" s="183">
        <f t="shared" si="3"/>
        <v>0</v>
      </c>
      <c r="AA19" s="183">
        <f t="shared" si="4"/>
        <v>0</v>
      </c>
      <c r="AB19" s="183">
        <f t="shared" si="5"/>
        <v>0</v>
      </c>
      <c r="AC19" s="241">
        <f t="shared" si="6"/>
        <v>26535265</v>
      </c>
    </row>
    <row r="20" spans="1:29" x14ac:dyDescent="0.25">
      <c r="A20" s="181">
        <f t="shared" si="7"/>
        <v>13</v>
      </c>
      <c r="B20" s="179" t="s">
        <v>2547</v>
      </c>
      <c r="C20" s="182" t="str">
        <f t="shared" si="1"/>
        <v>INDICADOR DE GESTIÓN</v>
      </c>
      <c r="D20" s="182" t="str">
        <f>IF(F20="","",INDEX(B!$I$2:$I$112,MATCH(F20,B!$K$2:$K$112,0)))</f>
        <v>2. Desarrollo social</v>
      </c>
      <c r="E20" s="182" t="str">
        <f>IF(F20="","",INDEX(B!$J$2:$J$112,MATCH(F20,B!$K$2:$K$112,0)))</f>
        <v>2.2. Vivienda y servicios a la comunidad</v>
      </c>
      <c r="F20" s="179" t="s">
        <v>1623</v>
      </c>
      <c r="G20" s="179" t="s">
        <v>1713</v>
      </c>
      <c r="H20" s="184" t="s">
        <v>1729</v>
      </c>
      <c r="I20" s="179" t="s">
        <v>2563</v>
      </c>
      <c r="J20" s="179" t="s">
        <v>2596</v>
      </c>
      <c r="K20" s="179" t="s">
        <v>2597</v>
      </c>
      <c r="L20" s="179">
        <v>1500</v>
      </c>
      <c r="M20" s="179">
        <v>1500</v>
      </c>
      <c r="N20" s="179" t="s">
        <v>1716</v>
      </c>
      <c r="O20" s="179" t="s">
        <v>1725</v>
      </c>
      <c r="P20" s="185">
        <v>8928089</v>
      </c>
      <c r="Q20" s="185">
        <v>6997000</v>
      </c>
      <c r="R20" s="185">
        <v>39135000</v>
      </c>
      <c r="S20" s="185"/>
      <c r="T20" s="185">
        <v>220000</v>
      </c>
      <c r="U20" s="185"/>
      <c r="V20" s="185"/>
      <c r="W20" s="185"/>
      <c r="X20" s="185"/>
      <c r="Y20" s="183">
        <f t="shared" si="2"/>
        <v>0</v>
      </c>
      <c r="Z20" s="183">
        <f t="shared" si="3"/>
        <v>0</v>
      </c>
      <c r="AA20" s="183">
        <f t="shared" si="4"/>
        <v>0</v>
      </c>
      <c r="AB20" s="183">
        <f t="shared" si="5"/>
        <v>0</v>
      </c>
      <c r="AC20" s="241">
        <f t="shared" si="6"/>
        <v>55280089</v>
      </c>
    </row>
    <row r="21" spans="1:29" x14ac:dyDescent="0.25">
      <c r="A21" s="181">
        <f t="shared" si="7"/>
        <v>14</v>
      </c>
      <c r="B21" s="179" t="s">
        <v>2548</v>
      </c>
      <c r="C21" s="182" t="str">
        <f t="shared" si="1"/>
        <v>INDICADOR DE GESTIÓN</v>
      </c>
      <c r="D21" s="182" t="str">
        <f>IF(F21="","",INDEX(B!$I$2:$I$112,MATCH(F21,B!$K$2:$K$112,0)))</f>
        <v>1. Gobierno</v>
      </c>
      <c r="E21" s="182" t="str">
        <f>IF(F21="","",INDEX(B!$J$2:$J$112,MATCH(F21,B!$K$2:$K$112,0)))</f>
        <v>1.1. Legislación</v>
      </c>
      <c r="F21" s="179" t="s">
        <v>1555</v>
      </c>
      <c r="G21" s="179" t="s">
        <v>1713</v>
      </c>
      <c r="H21" s="184" t="s">
        <v>1729</v>
      </c>
      <c r="I21" s="179" t="s">
        <v>2564</v>
      </c>
      <c r="J21" s="179" t="s">
        <v>2598</v>
      </c>
      <c r="K21" s="179" t="s">
        <v>2599</v>
      </c>
      <c r="L21" s="179">
        <v>20</v>
      </c>
      <c r="M21" s="179">
        <v>20</v>
      </c>
      <c r="N21" s="179" t="s">
        <v>1716</v>
      </c>
      <c r="O21" s="179" t="s">
        <v>1725</v>
      </c>
      <c r="P21" s="185">
        <v>3846332</v>
      </c>
      <c r="Q21" s="185"/>
      <c r="R21" s="185"/>
      <c r="S21" s="185"/>
      <c r="T21" s="185"/>
      <c r="U21" s="185"/>
      <c r="V21" s="185"/>
      <c r="W21" s="185"/>
      <c r="X21" s="185"/>
      <c r="Y21" s="183">
        <f t="shared" si="2"/>
        <v>0</v>
      </c>
      <c r="Z21" s="183">
        <f t="shared" si="3"/>
        <v>0</v>
      </c>
      <c r="AA21" s="183">
        <f t="shared" si="4"/>
        <v>0</v>
      </c>
      <c r="AB21" s="183">
        <f t="shared" si="5"/>
        <v>0</v>
      </c>
      <c r="AC21" s="241">
        <f t="shared" si="6"/>
        <v>3846332</v>
      </c>
    </row>
    <row r="22" spans="1:29" x14ac:dyDescent="0.25">
      <c r="A22" s="181">
        <f t="shared" si="7"/>
        <v>15</v>
      </c>
      <c r="B22" s="179" t="s">
        <v>2548</v>
      </c>
      <c r="C22" s="182" t="str">
        <f t="shared" si="1"/>
        <v>INDICADOR DE GESTIÓN</v>
      </c>
      <c r="D22" s="182" t="str">
        <f>IF(F22="","",INDEX(B!$I$2:$I$112,MATCH(F22,B!$K$2:$K$112,0)))</f>
        <v>1. Gobierno</v>
      </c>
      <c r="E22" s="182" t="str">
        <f>IF(F22="","",INDEX(B!$J$2:$J$112,MATCH(F22,B!$K$2:$K$112,0)))</f>
        <v>1.3. Coordinación política de gobierno</v>
      </c>
      <c r="F22" s="179" t="s">
        <v>1558</v>
      </c>
      <c r="G22" s="179" t="s">
        <v>1713</v>
      </c>
      <c r="H22" s="184" t="s">
        <v>1729</v>
      </c>
      <c r="I22" s="179" t="s">
        <v>2564</v>
      </c>
      <c r="J22" s="179" t="s">
        <v>2598</v>
      </c>
      <c r="K22" s="179" t="s">
        <v>2599</v>
      </c>
      <c r="L22" s="179">
        <v>20</v>
      </c>
      <c r="M22" s="179">
        <v>20</v>
      </c>
      <c r="N22" s="179" t="s">
        <v>1716</v>
      </c>
      <c r="O22" s="179" t="s">
        <v>1725</v>
      </c>
      <c r="P22" s="185">
        <v>4561121</v>
      </c>
      <c r="Q22" s="185">
        <v>940000</v>
      </c>
      <c r="R22" s="185">
        <v>4888000</v>
      </c>
      <c r="S22" s="185">
        <v>6000000</v>
      </c>
      <c r="T22" s="185">
        <v>40000</v>
      </c>
      <c r="U22" s="185"/>
      <c r="V22" s="185"/>
      <c r="W22" s="185"/>
      <c r="X22" s="185"/>
      <c r="Y22" s="183">
        <f t="shared" si="2"/>
        <v>0</v>
      </c>
      <c r="Z22" s="183">
        <f t="shared" si="3"/>
        <v>0</v>
      </c>
      <c r="AA22" s="183">
        <f t="shared" si="4"/>
        <v>0</v>
      </c>
      <c r="AB22" s="183">
        <f t="shared" si="5"/>
        <v>0</v>
      </c>
      <c r="AC22" s="241">
        <f t="shared" si="6"/>
        <v>16429121</v>
      </c>
    </row>
    <row r="23" spans="1:29" x14ac:dyDescent="0.25">
      <c r="A23" s="181">
        <f t="shared" si="7"/>
        <v>16</v>
      </c>
      <c r="B23" s="179" t="s">
        <v>2548</v>
      </c>
      <c r="C23" s="182" t="str">
        <f t="shared" si="1"/>
        <v>INDICADOR DE GESTIÓN</v>
      </c>
      <c r="D23" s="182" t="str">
        <f>IF(F23="","",INDEX(B!$I$2:$I$112,MATCH(F23,B!$K$2:$K$112,0)))</f>
        <v>1. Gobierno</v>
      </c>
      <c r="E23" s="182" t="str">
        <f>IF(F23="","",INDEX(B!$J$2:$J$112,MATCH(F23,B!$K$2:$K$112,0)))</f>
        <v>1.3. Coordinación política de gobierno</v>
      </c>
      <c r="F23" s="179" t="s">
        <v>1607</v>
      </c>
      <c r="G23" s="179" t="s">
        <v>1713</v>
      </c>
      <c r="H23" s="184" t="s">
        <v>1729</v>
      </c>
      <c r="I23" s="179" t="s">
        <v>2565</v>
      </c>
      <c r="J23" s="179" t="s">
        <v>2587</v>
      </c>
      <c r="K23" s="179" t="s">
        <v>2599</v>
      </c>
      <c r="L23" s="179">
        <v>20</v>
      </c>
      <c r="M23" s="179">
        <v>20</v>
      </c>
      <c r="N23" s="179" t="s">
        <v>1716</v>
      </c>
      <c r="O23" s="179" t="s">
        <v>1725</v>
      </c>
      <c r="P23" s="185">
        <v>8142015</v>
      </c>
      <c r="Q23" s="185">
        <v>625000</v>
      </c>
      <c r="R23" s="185">
        <v>4875000</v>
      </c>
      <c r="S23" s="185">
        <v>500000</v>
      </c>
      <c r="T23" s="185"/>
      <c r="U23" s="185"/>
      <c r="V23" s="185"/>
      <c r="W23" s="185"/>
      <c r="X23" s="185"/>
      <c r="Y23" s="183">
        <f t="shared" si="2"/>
        <v>0</v>
      </c>
      <c r="Z23" s="183">
        <f t="shared" si="3"/>
        <v>0</v>
      </c>
      <c r="AA23" s="183">
        <f t="shared" si="4"/>
        <v>0</v>
      </c>
      <c r="AB23" s="183">
        <f t="shared" si="5"/>
        <v>0</v>
      </c>
      <c r="AC23" s="241">
        <f t="shared" si="6"/>
        <v>14142015</v>
      </c>
    </row>
    <row r="24" spans="1:29" x14ac:dyDescent="0.25">
      <c r="A24" s="181">
        <f t="shared" si="7"/>
        <v>17</v>
      </c>
      <c r="B24" s="179" t="s">
        <v>2548</v>
      </c>
      <c r="C24" s="182" t="str">
        <f t="shared" si="1"/>
        <v>INDICADOR DE GESTIÓN</v>
      </c>
      <c r="D24" s="182" t="str">
        <f>IF(F24="","",INDEX(B!$I$2:$I$112,MATCH(F24,B!$K$2:$K$112,0)))</f>
        <v>1. Gobierno</v>
      </c>
      <c r="E24" s="182" t="str">
        <f>IF(F24="","",INDEX(B!$J$2:$J$112,MATCH(F24,B!$K$2:$K$112,0)))</f>
        <v>1.5. Asuntos financieros y hacendarios</v>
      </c>
      <c r="F24" s="179" t="s">
        <v>1599</v>
      </c>
      <c r="G24" s="179" t="s">
        <v>1713</v>
      </c>
      <c r="H24" s="184" t="s">
        <v>1729</v>
      </c>
      <c r="I24" s="179" t="s">
        <v>2566</v>
      </c>
      <c r="J24" s="179" t="s">
        <v>2600</v>
      </c>
      <c r="K24" s="179" t="s">
        <v>2601</v>
      </c>
      <c r="L24" s="179">
        <v>50</v>
      </c>
      <c r="M24" s="179">
        <v>50</v>
      </c>
      <c r="N24" s="179" t="s">
        <v>1716</v>
      </c>
      <c r="O24" s="179" t="s">
        <v>1725</v>
      </c>
      <c r="P24" s="185">
        <v>7192841</v>
      </c>
      <c r="Q24" s="185">
        <v>1880000</v>
      </c>
      <c r="R24" s="185">
        <v>2675000</v>
      </c>
      <c r="S24" s="185">
        <v>8765752</v>
      </c>
      <c r="T24" s="185"/>
      <c r="U24" s="185"/>
      <c r="V24" s="185"/>
      <c r="W24" s="185"/>
      <c r="X24" s="185">
        <v>7639107</v>
      </c>
      <c r="Y24" s="183">
        <f t="shared" si="2"/>
        <v>0</v>
      </c>
      <c r="Z24" s="183">
        <f t="shared" si="3"/>
        <v>0</v>
      </c>
      <c r="AA24" s="183">
        <f t="shared" si="4"/>
        <v>0</v>
      </c>
      <c r="AB24" s="183">
        <f t="shared" si="5"/>
        <v>0</v>
      </c>
      <c r="AC24" s="241">
        <f t="shared" si="6"/>
        <v>28152700</v>
      </c>
    </row>
    <row r="25" spans="1:29" x14ac:dyDescent="0.25">
      <c r="A25" s="181">
        <f t="shared" si="7"/>
        <v>18</v>
      </c>
      <c r="B25" s="179" t="s">
        <v>2548</v>
      </c>
      <c r="C25" s="182" t="str">
        <f t="shared" si="1"/>
        <v>INDICADOR DE GESTIÓN</v>
      </c>
      <c r="D25" s="182" t="str">
        <f>IF(F25="","",INDEX(B!$I$2:$I$112,MATCH(F25,B!$K$2:$K$112,0)))</f>
        <v>1. Gobierno</v>
      </c>
      <c r="E25" s="182" t="str">
        <f>IF(F25="","",INDEX(B!$J$2:$J$112,MATCH(F25,B!$K$2:$K$112,0)))</f>
        <v>1.8. Otros servicios generales</v>
      </c>
      <c r="F25" s="179" t="s">
        <v>1603</v>
      </c>
      <c r="G25" s="179" t="s">
        <v>1713</v>
      </c>
      <c r="H25" s="184" t="s">
        <v>1729</v>
      </c>
      <c r="I25" s="179" t="s">
        <v>2567</v>
      </c>
      <c r="J25" s="179" t="s">
        <v>2602</v>
      </c>
      <c r="K25" s="179" t="s">
        <v>2603</v>
      </c>
      <c r="L25" s="179">
        <v>100</v>
      </c>
      <c r="M25" s="179">
        <v>100</v>
      </c>
      <c r="N25" s="179" t="s">
        <v>1716</v>
      </c>
      <c r="O25" s="179" t="s">
        <v>1725</v>
      </c>
      <c r="P25" s="185">
        <v>4537851</v>
      </c>
      <c r="Q25" s="185">
        <v>6000</v>
      </c>
      <c r="R25" s="185">
        <v>60000</v>
      </c>
      <c r="S25" s="185"/>
      <c r="T25" s="185">
        <v>10000</v>
      </c>
      <c r="U25" s="185"/>
      <c r="V25" s="185"/>
      <c r="W25" s="185"/>
      <c r="X25" s="185"/>
      <c r="Y25" s="183">
        <f t="shared" si="2"/>
        <v>0</v>
      </c>
      <c r="Z25" s="183">
        <f t="shared" si="3"/>
        <v>0</v>
      </c>
      <c r="AA25" s="183">
        <f t="shared" si="4"/>
        <v>0</v>
      </c>
      <c r="AB25" s="183">
        <f t="shared" si="5"/>
        <v>0</v>
      </c>
      <c r="AC25" s="241">
        <f t="shared" si="6"/>
        <v>4613851</v>
      </c>
    </row>
    <row r="26" spans="1:29" x14ac:dyDescent="0.25">
      <c r="A26" s="181">
        <f t="shared" si="7"/>
        <v>19</v>
      </c>
      <c r="B26" s="179" t="s">
        <v>2548</v>
      </c>
      <c r="C26" s="182" t="str">
        <f t="shared" si="1"/>
        <v>INDICADOR DE GESTIÓN</v>
      </c>
      <c r="D26" s="182" t="str">
        <f>IF(F26="","",INDEX(B!$I$2:$I$112,MATCH(F26,B!$K$2:$K$112,0)))</f>
        <v>1. Gobierno</v>
      </c>
      <c r="E26" s="182" t="str">
        <f>IF(F26="","",INDEX(B!$J$2:$J$112,MATCH(F26,B!$K$2:$K$112,0)))</f>
        <v>1.8. Otros servicios generales</v>
      </c>
      <c r="F26" s="179" t="s">
        <v>1603</v>
      </c>
      <c r="G26" s="179" t="s">
        <v>1713</v>
      </c>
      <c r="H26" s="184" t="s">
        <v>1729</v>
      </c>
      <c r="I26" s="179" t="s">
        <v>2568</v>
      </c>
      <c r="J26" s="179" t="s">
        <v>2604</v>
      </c>
      <c r="K26" s="179" t="s">
        <v>2605</v>
      </c>
      <c r="L26" s="179">
        <v>20000</v>
      </c>
      <c r="M26" s="179">
        <v>20000</v>
      </c>
      <c r="N26" s="179" t="s">
        <v>1716</v>
      </c>
      <c r="O26" s="179" t="s">
        <v>1725</v>
      </c>
      <c r="P26" s="185">
        <v>608447</v>
      </c>
      <c r="Q26" s="185">
        <v>390000</v>
      </c>
      <c r="R26" s="185">
        <v>65000</v>
      </c>
      <c r="S26" s="185"/>
      <c r="T26" s="185">
        <v>400000</v>
      </c>
      <c r="U26" s="185"/>
      <c r="V26" s="185"/>
      <c r="W26" s="185"/>
      <c r="X26" s="185"/>
      <c r="Y26" s="183">
        <f t="shared" si="2"/>
        <v>0</v>
      </c>
      <c r="Z26" s="183">
        <f t="shared" si="3"/>
        <v>0</v>
      </c>
      <c r="AA26" s="183">
        <f t="shared" si="4"/>
        <v>0</v>
      </c>
      <c r="AB26" s="183">
        <f t="shared" si="5"/>
        <v>0</v>
      </c>
      <c r="AC26" s="241">
        <f t="shared" si="6"/>
        <v>1463447</v>
      </c>
    </row>
    <row r="27" spans="1:29" x14ac:dyDescent="0.25">
      <c r="A27" s="181">
        <f t="shared" si="7"/>
        <v>20</v>
      </c>
      <c r="B27" s="179" t="s">
        <v>2548</v>
      </c>
      <c r="C27" s="182" t="str">
        <f t="shared" si="1"/>
        <v>INDICADOR DE GESTIÓN</v>
      </c>
      <c r="D27" s="182" t="str">
        <f>IF(F27="","",INDEX(B!$I$2:$I$112,MATCH(F27,B!$K$2:$K$112,0)))</f>
        <v>1. Gobierno</v>
      </c>
      <c r="E27" s="182" t="str">
        <f>IF(F27="","",INDEX(B!$J$2:$J$112,MATCH(F27,B!$K$2:$K$112,0)))</f>
        <v>1.8. Otros servicios generales</v>
      </c>
      <c r="F27" s="179" t="s">
        <v>1606</v>
      </c>
      <c r="G27" s="179" t="s">
        <v>1713</v>
      </c>
      <c r="H27" s="184" t="s">
        <v>1729</v>
      </c>
      <c r="I27" s="179" t="s">
        <v>2569</v>
      </c>
      <c r="J27" s="179" t="s">
        <v>2606</v>
      </c>
      <c r="K27" s="179" t="s">
        <v>2607</v>
      </c>
      <c r="L27" s="179">
        <v>800</v>
      </c>
      <c r="M27" s="179">
        <v>800</v>
      </c>
      <c r="N27" s="179" t="s">
        <v>1716</v>
      </c>
      <c r="O27" s="179" t="s">
        <v>1725</v>
      </c>
      <c r="P27" s="185">
        <v>1786335</v>
      </c>
      <c r="Q27" s="185"/>
      <c r="R27" s="185">
        <v>20000</v>
      </c>
      <c r="S27" s="185"/>
      <c r="T27" s="185"/>
      <c r="U27" s="185"/>
      <c r="V27" s="185"/>
      <c r="W27" s="185"/>
      <c r="X27" s="185"/>
      <c r="Y27" s="183">
        <f t="shared" si="2"/>
        <v>0</v>
      </c>
      <c r="Z27" s="183">
        <f t="shared" si="3"/>
        <v>0</v>
      </c>
      <c r="AA27" s="183">
        <f t="shared" si="4"/>
        <v>0</v>
      </c>
      <c r="AB27" s="183">
        <f t="shared" si="5"/>
        <v>0</v>
      </c>
      <c r="AC27" s="241">
        <f t="shared" si="6"/>
        <v>1806335</v>
      </c>
    </row>
    <row r="28" spans="1:29" x14ac:dyDescent="0.25">
      <c r="A28" s="181">
        <f t="shared" si="7"/>
        <v>21</v>
      </c>
      <c r="B28" s="179" t="s">
        <v>2549</v>
      </c>
      <c r="C28" s="182" t="str">
        <f t="shared" si="1"/>
        <v>INDICADOR DE GESTIÓN</v>
      </c>
      <c r="D28" s="182" t="str">
        <f>IF(F28="","",INDEX(B!$I$2:$I$112,MATCH(F28,B!$K$2:$K$112,0)))</f>
        <v>1. Gobierno</v>
      </c>
      <c r="E28" s="182" t="str">
        <f>IF(F28="","",INDEX(B!$J$2:$J$112,MATCH(F28,B!$K$2:$K$112,0)))</f>
        <v>1.7. Asuntos de orden público y seguridad interior</v>
      </c>
      <c r="F28" s="179" t="s">
        <v>1561</v>
      </c>
      <c r="G28" s="179" t="s">
        <v>1713</v>
      </c>
      <c r="H28" s="184" t="s">
        <v>1729</v>
      </c>
      <c r="I28" s="179" t="s">
        <v>2570</v>
      </c>
      <c r="J28" s="179" t="s">
        <v>2608</v>
      </c>
      <c r="K28" s="179" t="s">
        <v>2609</v>
      </c>
      <c r="L28" s="179">
        <v>500</v>
      </c>
      <c r="M28" s="179">
        <v>500</v>
      </c>
      <c r="N28" s="179" t="s">
        <v>1716</v>
      </c>
      <c r="O28" s="179" t="s">
        <v>1725</v>
      </c>
      <c r="P28" s="185">
        <v>1727465</v>
      </c>
      <c r="Q28" s="185">
        <v>1130000</v>
      </c>
      <c r="R28" s="185"/>
      <c r="S28" s="185"/>
      <c r="T28" s="185"/>
      <c r="U28" s="185"/>
      <c r="V28" s="185"/>
      <c r="W28" s="185"/>
      <c r="X28" s="185"/>
      <c r="Y28" s="183">
        <f t="shared" si="2"/>
        <v>0</v>
      </c>
      <c r="Z28" s="183">
        <f t="shared" si="3"/>
        <v>0</v>
      </c>
      <c r="AA28" s="183">
        <f t="shared" si="4"/>
        <v>0</v>
      </c>
      <c r="AB28" s="183">
        <f t="shared" si="5"/>
        <v>0</v>
      </c>
      <c r="AC28" s="241">
        <f t="shared" si="6"/>
        <v>2857465</v>
      </c>
    </row>
    <row r="29" spans="1:29" x14ac:dyDescent="0.25">
      <c r="A29" s="181">
        <f t="shared" si="7"/>
        <v>22</v>
      </c>
      <c r="B29" s="179" t="s">
        <v>2549</v>
      </c>
      <c r="C29" s="182" t="str">
        <f t="shared" si="1"/>
        <v>INDICADOR DE GESTIÓN</v>
      </c>
      <c r="D29" s="182" t="str">
        <f>IF(F29="","",INDEX(B!$I$2:$I$112,MATCH(F29,B!$K$2:$K$112,0)))</f>
        <v>1. Gobierno</v>
      </c>
      <c r="E29" s="182" t="str">
        <f>IF(F29="","",INDEX(B!$J$2:$J$112,MATCH(F29,B!$K$2:$K$112,0)))</f>
        <v>1.7. Asuntos de orden público y seguridad interior</v>
      </c>
      <c r="F29" s="179" t="s">
        <v>1561</v>
      </c>
      <c r="G29" s="179" t="s">
        <v>1713</v>
      </c>
      <c r="H29" s="184" t="s">
        <v>1729</v>
      </c>
      <c r="I29" s="179" t="s">
        <v>2571</v>
      </c>
      <c r="J29" s="179" t="s">
        <v>2610</v>
      </c>
      <c r="K29" s="179" t="s">
        <v>2611</v>
      </c>
      <c r="L29" s="179">
        <v>5000</v>
      </c>
      <c r="M29" s="179">
        <v>5000</v>
      </c>
      <c r="N29" s="179" t="s">
        <v>1716</v>
      </c>
      <c r="O29" s="179" t="s">
        <v>1725</v>
      </c>
      <c r="P29" s="185">
        <v>14776859</v>
      </c>
      <c r="Q29" s="185">
        <v>7734000</v>
      </c>
      <c r="R29" s="185">
        <v>1500000</v>
      </c>
      <c r="S29" s="185"/>
      <c r="T29" s="185">
        <v>2250000</v>
      </c>
      <c r="U29" s="185"/>
      <c r="V29" s="185"/>
      <c r="W29" s="185"/>
      <c r="X29" s="185"/>
      <c r="Y29" s="183">
        <f t="shared" si="2"/>
        <v>0</v>
      </c>
      <c r="Z29" s="183">
        <f t="shared" si="3"/>
        <v>0</v>
      </c>
      <c r="AA29" s="183">
        <f t="shared" si="4"/>
        <v>0</v>
      </c>
      <c r="AB29" s="183">
        <f t="shared" si="5"/>
        <v>0</v>
      </c>
      <c r="AC29" s="241">
        <f t="shared" si="6"/>
        <v>26260859</v>
      </c>
    </row>
    <row r="30" spans="1:29" x14ac:dyDescent="0.25">
      <c r="A30" s="181">
        <f t="shared" si="7"/>
        <v>23</v>
      </c>
      <c r="B30" s="179" t="s">
        <v>2549</v>
      </c>
      <c r="C30" s="182" t="str">
        <f t="shared" si="1"/>
        <v>INDICADOR DE GESTIÓN</v>
      </c>
      <c r="D30" s="182" t="str">
        <f>IF(F30="","",INDEX(B!$I$2:$I$112,MATCH(F30,B!$K$2:$K$112,0)))</f>
        <v>1. Gobierno</v>
      </c>
      <c r="E30" s="182" t="str">
        <f>IF(F30="","",INDEX(B!$J$2:$J$112,MATCH(F30,B!$K$2:$K$112,0)))</f>
        <v>1.7. Asuntos de orden público y seguridad interior</v>
      </c>
      <c r="F30" s="179" t="s">
        <v>1600</v>
      </c>
      <c r="G30" s="179" t="s">
        <v>1713</v>
      </c>
      <c r="H30" s="184" t="s">
        <v>1729</v>
      </c>
      <c r="I30" s="179" t="s">
        <v>2572</v>
      </c>
      <c r="J30" s="179" t="s">
        <v>2612</v>
      </c>
      <c r="K30" s="179" t="s">
        <v>2613</v>
      </c>
      <c r="L30" s="179">
        <v>200</v>
      </c>
      <c r="M30" s="179">
        <v>200</v>
      </c>
      <c r="N30" s="179" t="s">
        <v>1716</v>
      </c>
      <c r="O30" s="179" t="s">
        <v>1725</v>
      </c>
      <c r="P30" s="185">
        <v>3681191</v>
      </c>
      <c r="Q30" s="185">
        <v>1330000</v>
      </c>
      <c r="R30" s="185">
        <v>45000</v>
      </c>
      <c r="S30" s="185"/>
      <c r="T30" s="185"/>
      <c r="U30" s="185"/>
      <c r="V30" s="185"/>
      <c r="W30" s="185"/>
      <c r="X30" s="185"/>
      <c r="Y30" s="183">
        <f t="shared" si="2"/>
        <v>0</v>
      </c>
      <c r="Z30" s="183">
        <f t="shared" si="3"/>
        <v>0</v>
      </c>
      <c r="AA30" s="183">
        <f t="shared" si="4"/>
        <v>0</v>
      </c>
      <c r="AB30" s="183">
        <f t="shared" si="5"/>
        <v>0</v>
      </c>
      <c r="AC30" s="241">
        <f t="shared" si="6"/>
        <v>5056191</v>
      </c>
    </row>
    <row r="31" spans="1:29" x14ac:dyDescent="0.25">
      <c r="A31" s="181">
        <f t="shared" si="7"/>
        <v>24</v>
      </c>
      <c r="B31" s="179" t="s">
        <v>2550</v>
      </c>
      <c r="C31" s="182" t="str">
        <f t="shared" si="1"/>
        <v>INDICADOR DE GESTIÓN</v>
      </c>
      <c r="D31" s="182" t="str">
        <f>IF(F31="","",INDEX(B!$I$2:$I$112,MATCH(F31,B!$K$2:$K$112,0)))</f>
        <v>1. Gobierno</v>
      </c>
      <c r="E31" s="182" t="str">
        <f>IF(F31="","",INDEX(B!$J$2:$J$112,MATCH(F31,B!$K$2:$K$112,0)))</f>
        <v>1.8. Otros servicios generales</v>
      </c>
      <c r="F31" s="179" t="s">
        <v>1603</v>
      </c>
      <c r="G31" s="179" t="s">
        <v>1713</v>
      </c>
      <c r="H31" s="184" t="s">
        <v>1729</v>
      </c>
      <c r="I31" s="179" t="s">
        <v>2573</v>
      </c>
      <c r="J31" s="179" t="s">
        <v>2614</v>
      </c>
      <c r="K31" s="179" t="s">
        <v>2615</v>
      </c>
      <c r="L31" s="179">
        <v>500</v>
      </c>
      <c r="M31" s="179">
        <v>500</v>
      </c>
      <c r="N31" s="179" t="s">
        <v>1716</v>
      </c>
      <c r="O31" s="179" t="s">
        <v>1725</v>
      </c>
      <c r="P31" s="185">
        <v>3036104</v>
      </c>
      <c r="Q31" s="185">
        <v>570000</v>
      </c>
      <c r="R31" s="185">
        <v>150000</v>
      </c>
      <c r="S31" s="185"/>
      <c r="T31" s="185">
        <v>30000</v>
      </c>
      <c r="U31" s="185"/>
      <c r="V31" s="185"/>
      <c r="W31" s="185"/>
      <c r="X31" s="185"/>
      <c r="Y31" s="183">
        <f t="shared" si="2"/>
        <v>0</v>
      </c>
      <c r="Z31" s="183">
        <f t="shared" si="3"/>
        <v>0</v>
      </c>
      <c r="AA31" s="183">
        <f t="shared" si="4"/>
        <v>0</v>
      </c>
      <c r="AB31" s="183">
        <f t="shared" si="5"/>
        <v>0</v>
      </c>
      <c r="AC31" s="241">
        <f t="shared" si="6"/>
        <v>3786104</v>
      </c>
    </row>
    <row r="32" spans="1:29" x14ac:dyDescent="0.25">
      <c r="A32" s="181">
        <f t="shared" si="7"/>
        <v>25</v>
      </c>
      <c r="B32" s="179" t="s">
        <v>2550</v>
      </c>
      <c r="C32" s="182" t="str">
        <f t="shared" si="1"/>
        <v>INDICADOR DE GESTIÓN</v>
      </c>
      <c r="D32" s="182" t="str">
        <f>IF(F32="","",INDEX(B!$I$2:$I$112,MATCH(F32,B!$K$2:$K$112,0)))</f>
        <v>2. Desarrollo social</v>
      </c>
      <c r="E32" s="182" t="str">
        <f>IF(F32="","",INDEX(B!$J$2:$J$112,MATCH(F32,B!$K$2:$K$112,0)))</f>
        <v>2.2. Vivienda y servicios a la comunidad</v>
      </c>
      <c r="F32" s="179" t="s">
        <v>1563</v>
      </c>
      <c r="G32" s="179" t="s">
        <v>1713</v>
      </c>
      <c r="H32" s="184" t="s">
        <v>1729</v>
      </c>
      <c r="I32" s="179" t="s">
        <v>2574</v>
      </c>
      <c r="J32" s="179"/>
      <c r="K32" s="179" t="s">
        <v>2616</v>
      </c>
      <c r="L32" s="179">
        <v>100</v>
      </c>
      <c r="M32" s="179">
        <v>100</v>
      </c>
      <c r="N32" s="179" t="s">
        <v>1716</v>
      </c>
      <c r="O32" s="179" t="s">
        <v>1725</v>
      </c>
      <c r="P32" s="185">
        <v>4480273</v>
      </c>
      <c r="Q32" s="185">
        <v>1971000</v>
      </c>
      <c r="R32" s="185">
        <v>4480000</v>
      </c>
      <c r="S32" s="185"/>
      <c r="T32" s="185"/>
      <c r="U32" s="185">
        <v>59421941</v>
      </c>
      <c r="V32" s="185"/>
      <c r="W32" s="185"/>
      <c r="X32" s="185"/>
      <c r="Y32" s="183">
        <f t="shared" si="2"/>
        <v>0</v>
      </c>
      <c r="Z32" s="183">
        <f t="shared" si="3"/>
        <v>0</v>
      </c>
      <c r="AA32" s="183">
        <f t="shared" si="4"/>
        <v>0</v>
      </c>
      <c r="AB32" s="183">
        <f t="shared" si="5"/>
        <v>0</v>
      </c>
      <c r="AC32" s="241">
        <f t="shared" si="6"/>
        <v>70353214</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31496062992125984" right="0.31496062992125984" top="0.35433070866141736" bottom="0.55118110236220474" header="0" footer="0"/>
  <pageSetup paperSize="5" scale="4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egresos@jocotepec.gob.mx</cp:lastModifiedBy>
  <cp:lastPrinted>2025-02-25T19:17:19Z</cp:lastPrinted>
  <dcterms:created xsi:type="dcterms:W3CDTF">2018-10-16T17:38:59Z</dcterms:created>
  <dcterms:modified xsi:type="dcterms:W3CDTF">2025-06-04T00:18:00Z</dcterms:modified>
</cp:coreProperties>
</file>